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dap\Google_Drive\mic\istat\2021\"/>
    </mc:Choice>
  </mc:AlternateContent>
  <xr:revisionPtr revIDLastSave="0" documentId="13_ncr:1_{C219588F-9349-42D9-B7B0-24B0B2633C40}" xr6:coauthVersionLast="46" xr6:coauthVersionMax="46" xr10:uidLastSave="{00000000-0000-0000-0000-000000000000}"/>
  <bookViews>
    <workbookView xWindow="-120" yWindow="-120" windowWidth="29040" windowHeight="15840" tabRatio="696" xr2:uid="{00000000-000D-0000-FFFF-FFFF00000000}"/>
  </bookViews>
  <sheets>
    <sheet name="Scheda_informativa" sheetId="14" r:id="rId1"/>
    <sheet name="q1" sheetId="42" r:id="rId2"/>
    <sheet name="q2-q3" sheetId="12" r:id="rId3"/>
    <sheet name="q4-q5" sheetId="27" r:id="rId4"/>
    <sheet name="q6-q7" sheetId="1" r:id="rId5"/>
    <sheet name="q8" sheetId="31" r:id="rId6"/>
    <sheet name="q9-q10" sheetId="32" r:id="rId7"/>
    <sheet name="q11" sheetId="45" r:id="rId8"/>
    <sheet name="q12-q13" sheetId="34" r:id="rId9"/>
    <sheet name="q14-q15" sheetId="40" r:id="rId10"/>
    <sheet name="q16-q17-q18" sheetId="35" r:id="rId11"/>
    <sheet name="q19-q20" sheetId="36" r:id="rId12"/>
    <sheet name="q21-q22" sheetId="4" r:id="rId13"/>
    <sheet name="q23" sheetId="37" r:id="rId14"/>
    <sheet name="q24_q25" sheetId="38" r:id="rId15"/>
    <sheet name="osservazioni" sheetId="24" r:id="rId16"/>
  </sheets>
  <definedNames>
    <definedName name="_1001">'q9-q10'!$S$57:$X$57</definedName>
    <definedName name="_1002">'q9-q10'!$S$58:$X$58</definedName>
    <definedName name="_1003">'q9-q10'!$S$59:$X$59</definedName>
    <definedName name="_1004">'q9-q10'!$S$60:$X$60</definedName>
    <definedName name="_1005">'q9-q10'!$S$61:$X$61</definedName>
    <definedName name="_1006">'q9-q10'!$S$62:$X$62</definedName>
    <definedName name="_1007">'q9-q10'!$S$63:$X$63</definedName>
    <definedName name="_1008">'q9-q10'!$S$65:$X$65</definedName>
    <definedName name="_11_01ETP">'q11'!$J$8:$J$8</definedName>
    <definedName name="_11_01NUM">'q11'!$I$8:$I$8</definedName>
    <definedName name="_11_02ETP">'q11'!$J$9:$J$9</definedName>
    <definedName name="_11_02NUM">'q11'!$I$9:$I$9</definedName>
    <definedName name="_11_03ETP">'q11'!$J$11:$J$11</definedName>
    <definedName name="_11_03NUM">'q11'!$I$11:$I$11</definedName>
    <definedName name="_11_04ETP">'q11'!$J$12</definedName>
    <definedName name="_11_04NUM">'q11'!$I$12</definedName>
    <definedName name="_11_05ETP">'q11'!$J$14</definedName>
    <definedName name="_11_05NUM">'q11'!$I$14</definedName>
    <definedName name="_11_06ETP">'q11'!$J$19</definedName>
    <definedName name="_11_06NUM">'q11'!$I$19</definedName>
    <definedName name="_11_07ETP">'q11'!$J$20</definedName>
    <definedName name="_11_07NUM">'q11'!$I$20</definedName>
    <definedName name="_11_08ETP">'q11'!$J$21</definedName>
    <definedName name="_11_08NUM">'q11'!$I$21</definedName>
    <definedName name="_11_09ETP">'q11'!$J$24</definedName>
    <definedName name="_11_09NUM">'q11'!$I$24</definedName>
    <definedName name="_11_0ETP">'q11'!$J$20</definedName>
    <definedName name="_11_10ETP">'q11'!$J$25</definedName>
    <definedName name="_11_10NUM">'q11'!$I$25</definedName>
    <definedName name="_11_11ETP">'q11'!$J$26</definedName>
    <definedName name="_11_11NUM">'q11'!$I$26</definedName>
    <definedName name="_11_12ETP">'q11'!$J$28</definedName>
    <definedName name="_11_12NUM">'q11'!$I$28</definedName>
    <definedName name="_11_13ETP">'q11'!$J$30</definedName>
    <definedName name="_11_13NUM">'q11'!$I$30</definedName>
    <definedName name="_12_01AF">'q12-q13'!$L$10</definedName>
    <definedName name="_12_01AM">'q12-q13'!$K$10</definedName>
    <definedName name="_12_01RF">'q12-q13'!$H$10</definedName>
    <definedName name="_12_01RM">'q12-q13'!$G$10</definedName>
    <definedName name="_12_01TF">'q12-q13'!$J$10</definedName>
    <definedName name="_12_01TM">'q12-q13'!$I$10</definedName>
    <definedName name="_12_02AF">'q12-q13'!$L$11</definedName>
    <definedName name="_12_02AM">'q12-q13'!$K$11</definedName>
    <definedName name="_12_02RF">'q12-q13'!$H$11</definedName>
    <definedName name="_12_02RM">'q12-q13'!$G$11</definedName>
    <definedName name="_12_02TF">'q12-q13'!$J$11</definedName>
    <definedName name="_12_02TM">'q12-q13'!$I$11</definedName>
    <definedName name="_12_03AF">'q12-q13'!$L$12</definedName>
    <definedName name="_12_03AM">'q12-q13'!$K$12</definedName>
    <definedName name="_12_03RF">'q12-q13'!$H$12</definedName>
    <definedName name="_12_03RM">'q12-q13'!$G$12</definedName>
    <definedName name="_12_03TF">'q12-q13'!$J$12</definedName>
    <definedName name="_12_03TM">'q12-q13'!$I$12</definedName>
    <definedName name="_12_04AF">'q12-q13'!$L$13</definedName>
    <definedName name="_12_04AM">'q12-q13'!$K$13</definedName>
    <definedName name="_12_04RF">'q12-q13'!$H$13</definedName>
    <definedName name="_12_04RM">'q12-q13'!$G$13</definedName>
    <definedName name="_12_04TF">'q12-q13'!$J$13</definedName>
    <definedName name="_12_04TM">'q12-q13'!$I$13</definedName>
    <definedName name="_12_05AF">'q12-q13'!$L$14</definedName>
    <definedName name="_12_05AM">'q12-q13'!$K$14</definedName>
    <definedName name="_12_05RF">'q12-q13'!$H$14</definedName>
    <definedName name="_12_05RM">'q12-q13'!$G$14</definedName>
    <definedName name="_12_05TF">'q12-q13'!$J$14</definedName>
    <definedName name="_12_05TM">'q12-q13'!$I$14</definedName>
    <definedName name="_12_06AF">'q12-q13'!$L$15</definedName>
    <definedName name="_12_06AM">'q12-q13'!$K$15</definedName>
    <definedName name="_12_06RF">'q12-q13'!$H$15</definedName>
    <definedName name="_12_06RM">'q12-q13'!$G$15</definedName>
    <definedName name="_12_06TF">'q12-q13'!$J$15</definedName>
    <definedName name="_12_06TM">'q12-q13'!$I$15</definedName>
    <definedName name="_12_07AF">'q12-q13'!$L$17</definedName>
    <definedName name="_12_07AM">'q12-q13'!$K$17</definedName>
    <definedName name="_12_07RF">'q12-q13'!$H$17</definedName>
    <definedName name="_12_07RM">'q12-q13'!$G$17</definedName>
    <definedName name="_12_07TF">'q12-q13'!$J$17</definedName>
    <definedName name="_12_07TM">'q12-q13'!$I$17</definedName>
    <definedName name="_13_01AF">'q12-q13'!$L$28</definedName>
    <definedName name="_13_01AM">'q12-q13'!$K$28</definedName>
    <definedName name="_13_01RF">'q12-q13'!$H$28</definedName>
    <definedName name="_13_01RM">'q12-q13'!$G$28</definedName>
    <definedName name="_13_01TF">'q12-q13'!$J$28</definedName>
    <definedName name="_13_01TM">'q12-q13'!$I$28</definedName>
    <definedName name="_13_02AF">'q12-q13'!$L$29</definedName>
    <definedName name="_13_02AM">'q12-q13'!$K$29</definedName>
    <definedName name="_13_02RF">'q12-q13'!$H$29</definedName>
    <definedName name="_13_02RM">'q12-q13'!$G$29</definedName>
    <definedName name="_13_02TF">'q12-q13'!$J$29</definedName>
    <definedName name="_13_02TM">'q12-q13'!$I$29</definedName>
    <definedName name="_13_03AF">'q12-q13'!$L$30</definedName>
    <definedName name="_13_03AM">'q12-q13'!$K$30</definedName>
    <definedName name="_13_03RF">'q12-q13'!$H$30</definedName>
    <definedName name="_13_03RM">'q12-q13'!$G$30</definedName>
    <definedName name="_13_03TF">'q12-q13'!$J$30</definedName>
    <definedName name="_13_03TM">'q12-q13'!$I$30</definedName>
    <definedName name="_13_04AF">'q12-q13'!$L$31</definedName>
    <definedName name="_13_04AM">'q12-q13'!$K$31</definedName>
    <definedName name="_13_04RF">'q12-q13'!$H$31</definedName>
    <definedName name="_13_04RM">'q12-q13'!$G$31</definedName>
    <definedName name="_13_04TF">'q12-q13'!$J$31</definedName>
    <definedName name="_13_04TM">'q12-q13'!$I$31</definedName>
    <definedName name="_13_05AF">'q12-q13'!$L$32</definedName>
    <definedName name="_13_05AM">'q12-q13'!$K$32</definedName>
    <definedName name="_13_05RF">'q12-q13'!$H$32</definedName>
    <definedName name="_13_05RM">'q12-q13'!$G$32</definedName>
    <definedName name="_13_05TF">'q12-q13'!$J$32</definedName>
    <definedName name="_13_05TM">'q12-q13'!$I$32</definedName>
    <definedName name="_13_06AF">'q12-q13'!$L$33</definedName>
    <definedName name="_13_06AM">'q12-q13'!$K$33</definedName>
    <definedName name="_13_06RF">'q12-q13'!$H$33</definedName>
    <definedName name="_13_06RM">'q12-q13'!$G$33</definedName>
    <definedName name="_13_06TF">'q12-q13'!$J$33</definedName>
    <definedName name="_13_06TM">'q12-q13'!$I$33</definedName>
    <definedName name="_13_07_AF">'q12-q13'!$L$34</definedName>
    <definedName name="_13_07_AM">'q12-q13'!$K$34</definedName>
    <definedName name="_13_07_RF">'q12-q13'!$H$34</definedName>
    <definedName name="_13_07_RM">'q12-q13'!$G$34</definedName>
    <definedName name="_13_07_TF">'q12-q13'!$J$34</definedName>
    <definedName name="_13_07_TM">'q12-q13'!$I$34</definedName>
    <definedName name="_13_08_AF">'q12-q13'!$L$36</definedName>
    <definedName name="_13_08_AM">'q12-q13'!$K$36</definedName>
    <definedName name="_13_08_RF">'q12-q13'!$H$36</definedName>
    <definedName name="_13_08_RM">'q12-q13'!$G$36</definedName>
    <definedName name="_13_08_TF">'q12-q13'!$J$36</definedName>
    <definedName name="_13_08_TM">'q12-q13'!$I$36</definedName>
    <definedName name="_14_01RF">'q14-q15'!$E$10</definedName>
    <definedName name="_14_01RM">'q14-q15'!$D$10</definedName>
    <definedName name="_14_01RT">'q14-q15'!$F$10</definedName>
    <definedName name="_14_02RF">'q14-q15'!$E$11</definedName>
    <definedName name="_14_02RM">'q14-q15'!$D$11</definedName>
    <definedName name="_14_02RT">'q14-q15'!$F$11</definedName>
    <definedName name="_14_03RF">'q14-q15'!$E$12</definedName>
    <definedName name="_14_03RM">'q14-q15'!$D$12</definedName>
    <definedName name="_14_03RT">'q14-q15'!$F$12</definedName>
    <definedName name="_14_04RF">'q14-q15'!$E$13</definedName>
    <definedName name="_14_04RM">'q14-q15'!$D$13</definedName>
    <definedName name="_14_04RT">'q14-q15'!$F$13</definedName>
    <definedName name="_14_05RF">'q14-q15'!$E$14</definedName>
    <definedName name="_14_05RM">'q14-q15'!$D$14</definedName>
    <definedName name="_14_05RT">'q14-q15'!$F$14</definedName>
    <definedName name="_14_06RF">'q14-q15'!$E$15</definedName>
    <definedName name="_14_06RM">'q14-q15'!$D$15</definedName>
    <definedName name="_14_06RT">'q14-q15'!$F$15</definedName>
    <definedName name="_14_07RF">'q14-q15'!$E$16</definedName>
    <definedName name="_14_07RM">'q14-q15'!$D$16</definedName>
    <definedName name="_14_07RT">'q14-q15'!$F$16</definedName>
    <definedName name="_14_08RF">'q14-q15'!$E$17</definedName>
    <definedName name="_14_08RM">'q14-q15'!$D$17</definedName>
    <definedName name="_14_08RT">'q14-q15'!$F$17</definedName>
    <definedName name="_14_09RF">'q14-q15'!$E$18</definedName>
    <definedName name="_14_09RM">'q14-q15'!$D$18</definedName>
    <definedName name="_14_09RT">'q14-q15'!$F$18</definedName>
    <definedName name="_14_10RF">'q14-q15'!$E$19</definedName>
    <definedName name="_14_10RM">'q14-q15'!$D$19</definedName>
    <definedName name="_14_10RT">'q14-q15'!$F$19</definedName>
    <definedName name="_14_11TF">'q14-q15'!$E$21</definedName>
    <definedName name="_14_11TM">'q14-q15'!$D$21</definedName>
    <definedName name="_14_11TT">'q14-q15'!$F$21</definedName>
    <definedName name="_14_12TF">'q14-q15'!$E$22</definedName>
    <definedName name="_14_12TM">'q14-q15'!$D$22</definedName>
    <definedName name="_14_12TT">'q14-q15'!$F$22</definedName>
    <definedName name="_14_13TF">'q14-q15'!$E$23</definedName>
    <definedName name="_14_13TM">'q14-q15'!$D$23</definedName>
    <definedName name="_14_13TT">'q14-q15'!$F$23</definedName>
    <definedName name="_14_14TF">'q14-q15'!$E$24</definedName>
    <definedName name="_14_14TM">'q14-q15'!$D$24</definedName>
    <definedName name="_14_14TT">'q14-q15'!$F$24</definedName>
    <definedName name="_14_15TF">'q14-q15'!$E$25</definedName>
    <definedName name="_14_15TM">'q14-q15'!$D$25</definedName>
    <definedName name="_14_15TT">'q14-q15'!$F$25</definedName>
    <definedName name="_14_16TF">'q14-q15'!$E$26</definedName>
    <definedName name="_14_16TM">'q14-q15'!$D$26</definedName>
    <definedName name="_14_16TT">'q14-q15'!$F$26</definedName>
    <definedName name="_14_17TF">'q14-q15'!$E$27</definedName>
    <definedName name="_14_17TM">'q14-q15'!$D$27</definedName>
    <definedName name="_14_17TT">'q14-q15'!$F$27</definedName>
    <definedName name="_14_18TF">'q14-q15'!$E$28</definedName>
    <definedName name="_14_18TM">'q14-q15'!$D$28</definedName>
    <definedName name="_14_18TT">'q14-q15'!$F$28</definedName>
    <definedName name="_14_19TF">'q14-q15'!$E$29</definedName>
    <definedName name="_14_19TM">'q14-q15'!$D$29</definedName>
    <definedName name="_14_19TT">'q14-q15'!$F$29</definedName>
    <definedName name="_14_20TF">'q14-q15'!$E$30</definedName>
    <definedName name="_14_20TM">'q14-q15'!$D$30</definedName>
    <definedName name="_14_20TT">'q14-q15'!$F$30</definedName>
    <definedName name="_14_21AF">'q14-q15'!$E$32</definedName>
    <definedName name="_14_21AM">'q14-q15'!$D$32</definedName>
    <definedName name="_14_21AT">'q14-q15'!$F$32</definedName>
    <definedName name="_14_22AF">'q14-q15'!$E$33</definedName>
    <definedName name="_14_22AM">'q14-q15'!$D$33</definedName>
    <definedName name="_14_22AT">'q14-q15'!$F$33</definedName>
    <definedName name="_14_23AF">'q14-q15'!$E$34</definedName>
    <definedName name="_14_23AM">'q14-q15'!$D$34</definedName>
    <definedName name="_14_23AT">'q14-q15'!$F$34</definedName>
    <definedName name="_14_24AF">'q14-q15'!$E$35</definedName>
    <definedName name="_14_24AM">'q14-q15'!$D$35</definedName>
    <definedName name="_14_24AT">'q14-q15'!$F$35</definedName>
    <definedName name="_14_25AF">'q14-q15'!$E$36</definedName>
    <definedName name="_14_25AM">'q14-q15'!$D$36</definedName>
    <definedName name="_14_25AT">'q14-q15'!$F$36</definedName>
    <definedName name="_14_26AF">'q14-q15'!$E$37</definedName>
    <definedName name="_14_26AM">'q14-q15'!$D$37</definedName>
    <definedName name="_14_26AT">'q14-q15'!$F$37</definedName>
    <definedName name="_14_27AF">'q14-q15'!$E$38</definedName>
    <definedName name="_14_27AM">'q14-q15'!$D$38</definedName>
    <definedName name="_14_27AT">'q14-q15'!$F$38</definedName>
    <definedName name="_14_28AF">'q14-q15'!$E$39</definedName>
    <definedName name="_14_28AM">'q14-q15'!$D$39</definedName>
    <definedName name="_14_28AT">'q14-q15'!$F$39</definedName>
    <definedName name="_14_29AF">'q14-q15'!$E$40</definedName>
    <definedName name="_14_29AM">'q14-q15'!$D$40</definedName>
    <definedName name="_14_29AT">'q14-q15'!$F$40</definedName>
    <definedName name="_14_30AF">'q14-q15'!$E$41</definedName>
    <definedName name="_14_30AM">'q14-q15'!$D$41</definedName>
    <definedName name="_14_30AT">'q14-q15'!$F$41</definedName>
    <definedName name="_14_31F">'q14-q15'!$E$43</definedName>
    <definedName name="_14_31G">'q14-q15'!$F$43</definedName>
    <definedName name="_14_31M">'q14-q15'!$D$43</definedName>
    <definedName name="_14_32F">'q14-q15'!$E$44</definedName>
    <definedName name="_14_32G">'q14-q15'!$F$44</definedName>
    <definedName name="_14_32M">'q14-q15'!$D$44</definedName>
    <definedName name="_15_01AB">'q14-q15'!$E$55</definedName>
    <definedName name="_15_01GB">'q14-q15'!$F$55</definedName>
    <definedName name="_15_01RB">'q14-q15'!$C$55</definedName>
    <definedName name="_15_01TB">'q14-q15'!$D$55</definedName>
    <definedName name="_15_02AA">'q14-q15'!$E$56</definedName>
    <definedName name="_15_02GA">'q14-q15'!$F$56</definedName>
    <definedName name="_15_02RA">'q14-q15'!$C$56</definedName>
    <definedName name="_15_02TA">'q14-q15'!$D$56</definedName>
    <definedName name="_15_03AS">'q14-q15'!$E$57</definedName>
    <definedName name="_15_03GS">'q14-q15'!$F$57</definedName>
    <definedName name="_15_03RS">'q14-q15'!$C$57</definedName>
    <definedName name="_15_03TS">'q14-q15'!$D$57</definedName>
    <definedName name="_15_04AT">'q14-q15'!$E$59</definedName>
    <definedName name="_15_04GT">'q14-q15'!$F$59</definedName>
    <definedName name="_15_04RT">'q14-q15'!$C$59</definedName>
    <definedName name="_15_04TT">'q14-q15'!$D$59</definedName>
    <definedName name="_16_01EPF">'q16-q17-q18'!$G$8</definedName>
    <definedName name="_16_01EPM">'q16-q17-q18'!$F$8</definedName>
    <definedName name="_16_01ERF">'q16-q17-q18'!$K$8</definedName>
    <definedName name="_16_01ERM">'q16-q17-q18'!$J$8</definedName>
    <definedName name="_16_01NPF">'q16-q17-q18'!$E$8</definedName>
    <definedName name="_16_01NPM">'q16-q17-q18'!$D$8</definedName>
    <definedName name="_16_01PRF">'q16-q17-q18'!$I$8</definedName>
    <definedName name="_16_01PRM">'q16-q17-q18'!$H$8</definedName>
    <definedName name="_16_02EPF">'q16-q17-q18'!$G$9</definedName>
    <definedName name="_16_02EPM">'q16-q17-q18'!$F$9</definedName>
    <definedName name="_16_02ERF">'q16-q17-q18'!$K$9</definedName>
    <definedName name="_16_02ERM">'q16-q17-q18'!$J$9</definedName>
    <definedName name="_16_02NPF">'q16-q17-q18'!$E$9</definedName>
    <definedName name="_16_02NPM">'q16-q17-q18'!$D$9</definedName>
    <definedName name="_16_02PRF">'q16-q17-q18'!$I$9</definedName>
    <definedName name="_16_02PRM">'q16-q17-q18'!$H$9</definedName>
    <definedName name="_16_03EPF">'q16-q17-q18'!$G$10</definedName>
    <definedName name="_16_03EPM">'q16-q17-q18'!$F$10</definedName>
    <definedName name="_16_03ERF">'q16-q17-q18'!$K$10</definedName>
    <definedName name="_16_03ERM">'q16-q17-q18'!$J$10</definedName>
    <definedName name="_16_03NPF">'q16-q17-q18'!$E$10</definedName>
    <definedName name="_16_03NPM">'q16-q17-q18'!$D$10</definedName>
    <definedName name="_16_03PRF">'q16-q17-q18'!$I$10</definedName>
    <definedName name="_16_03PRM">'q16-q17-q18'!$H$10</definedName>
    <definedName name="_16_05EPF">'q16-q17-q18'!$G$13</definedName>
    <definedName name="_16_05EPM">'q16-q17-q18'!$F$13</definedName>
    <definedName name="_16_05ERF">'q16-q17-q18'!$K$13</definedName>
    <definedName name="_16_05ERM">'q16-q17-q18'!$J$13</definedName>
    <definedName name="_16_05NPF">'q16-q17-q18'!$E$13</definedName>
    <definedName name="_16_05NPM">'q16-q17-q18'!$D$13</definedName>
    <definedName name="_16_05PRF">'q16-q17-q18'!$I$13</definedName>
    <definedName name="_16_05PRM">'q16-q17-q18'!$H$13</definedName>
    <definedName name="_16_06EPF">'q16-q17-q18'!$G$14</definedName>
    <definedName name="_16_06EPM">'q16-q17-q18'!$F$14</definedName>
    <definedName name="_16_06ERF">'q16-q17-q18'!$K$14</definedName>
    <definedName name="_16_06ERM">'q16-q17-q18'!$J$14</definedName>
    <definedName name="_16_06NPF">'q16-q17-q18'!$E$14</definedName>
    <definedName name="_16_06NPM">'q16-q17-q18'!$D$14</definedName>
    <definedName name="_16_06PRF">'q16-q17-q18'!$I$14</definedName>
    <definedName name="_16_06PRM">'q16-q17-q18'!$H$14</definedName>
    <definedName name="_16_07EPF">'q16-q17-q18'!$G$15</definedName>
    <definedName name="_16_07EPM">'q16-q17-q18'!$F$15</definedName>
    <definedName name="_16_07ERF">'q16-q17-q18'!$K$15</definedName>
    <definedName name="_16_07ERM">'q16-q17-q18'!$J$15</definedName>
    <definedName name="_16_07NPF">'q16-q17-q18'!$E$15</definedName>
    <definedName name="_16_07NPM">'q16-q17-q18'!$D$15</definedName>
    <definedName name="_16_07PRF">'q16-q17-q18'!$I$15</definedName>
    <definedName name="_16_07PRM">'q16-q17-q18'!$H$15</definedName>
    <definedName name="_16_08EPF">'q16-q17-q18'!$G$16</definedName>
    <definedName name="_16_08EPM">'q16-q17-q18'!$F$16</definedName>
    <definedName name="_16_08ERF">'q16-q17-q18'!$K$16</definedName>
    <definedName name="_16_08ERM">'q16-q17-q18'!$J$16</definedName>
    <definedName name="_16_08NPF">'q16-q17-q18'!$E$16</definedName>
    <definedName name="_16_08NPM">'q16-q17-q18'!$D$16</definedName>
    <definedName name="_16_08PRF">'q16-q17-q18'!$I$16</definedName>
    <definedName name="_16_08PRM">'q16-q17-q18'!$H$16</definedName>
    <definedName name="_16_09EPF">'q16-q17-q18'!$G$17</definedName>
    <definedName name="_16_09EPM">'q16-q17-q18'!$F$17</definedName>
    <definedName name="_16_09ERF">'q16-q17-q18'!$K$17</definedName>
    <definedName name="_16_09ERM">'q16-q17-q18'!$J$17</definedName>
    <definedName name="_16_09NPF">'q16-q17-q18'!$E$17</definedName>
    <definedName name="_16_09NPM">'q16-q17-q18'!$D$17</definedName>
    <definedName name="_16_09PRF">'q16-q17-q18'!$I$17</definedName>
    <definedName name="_16_09PRM">'q16-q17-q18'!$H$17</definedName>
    <definedName name="_16_10EPF">'q16-q17-q18'!$G$18</definedName>
    <definedName name="_16_10EPM">'q16-q17-q18'!$F$18</definedName>
    <definedName name="_16_10ERF">'q16-q17-q18'!$K$18</definedName>
    <definedName name="_16_10ERM">'q16-q17-q18'!$J$18</definedName>
    <definedName name="_16_10NPF">'q16-q17-q18'!$E$18</definedName>
    <definedName name="_16_10NPM">'q16-q17-q18'!$D$18</definedName>
    <definedName name="_16_10PRF">'q16-q17-q18'!$I$18</definedName>
    <definedName name="_16_10PRM">'q16-q17-q18'!$H$18</definedName>
    <definedName name="_16_11EPF">'q16-q17-q18'!$G$19</definedName>
    <definedName name="_16_11EPM">'q16-q17-q18'!$F$19</definedName>
    <definedName name="_16_11ERF">'q16-q17-q18'!$K$19</definedName>
    <definedName name="_16_11ERM">'q16-q17-q18'!$J$19</definedName>
    <definedName name="_16_11NPF">'q16-q17-q18'!$E$19</definedName>
    <definedName name="_16_11NPM">'q16-q17-q18'!$D$19</definedName>
    <definedName name="_16_11PRF">'q16-q17-q18'!$I$19</definedName>
    <definedName name="_16_11PRM">'q16-q17-q18'!$H$19</definedName>
    <definedName name="_16_12EPF">'q16-q17-q18'!$G$20</definedName>
    <definedName name="_16_12EPM">'q16-q17-q18'!$F$20</definedName>
    <definedName name="_16_12ERF">'q16-q17-q18'!$K$20</definedName>
    <definedName name="_16_12ERM">'q16-q17-q18'!$J$20</definedName>
    <definedName name="_16_12NPF">'q16-q17-q18'!$E$20</definedName>
    <definedName name="_16_12NPM">'q16-q17-q18'!$D$20</definedName>
    <definedName name="_16_12PRF">'q16-q17-q18'!$I$20</definedName>
    <definedName name="_16_12PRM">'q16-q17-q18'!$H$20</definedName>
    <definedName name="_16_13EPF">'q16-q17-q18'!$G$21</definedName>
    <definedName name="_16_13EPM">'q16-q17-q18'!$F$21</definedName>
    <definedName name="_16_13ERF">'q16-q17-q18'!$K$21</definedName>
    <definedName name="_16_13ERM">'q16-q17-q18'!$J$21</definedName>
    <definedName name="_16_13NPF">'q16-q17-q18'!$E$21</definedName>
    <definedName name="_16_13NPM">'q16-q17-q18'!$D$21</definedName>
    <definedName name="_16_13PRF">'q16-q17-q18'!$I$21</definedName>
    <definedName name="_16_13PRM">'q16-q17-q18'!$H$21</definedName>
    <definedName name="_16_14EPF">'q16-q17-q18'!$G$22</definedName>
    <definedName name="_16_14EPM">'q16-q17-q18'!$F$22</definedName>
    <definedName name="_16_14ERF">'q16-q17-q18'!$K$22</definedName>
    <definedName name="_16_14ERM">'q16-q17-q18'!$J$22</definedName>
    <definedName name="_16_14NPF">'q16-q17-q18'!$E$22</definedName>
    <definedName name="_16_14NPM">'q16-q17-q18'!$D$22</definedName>
    <definedName name="_16_14PRF">'q16-q17-q18'!$I$22</definedName>
    <definedName name="_16_14PRM">'q16-q17-q18'!$H$22</definedName>
    <definedName name="_16_15EPF">'q16-q17-q18'!$G$23</definedName>
    <definedName name="_16_15EPM">'q16-q17-q18'!$F$23</definedName>
    <definedName name="_16_15ERF">'q16-q17-q18'!$K$23</definedName>
    <definedName name="_16_15ERM">'q16-q17-q18'!$J$23</definedName>
    <definedName name="_16_15NPF">'q16-q17-q18'!$E$23</definedName>
    <definedName name="_16_15NPM">'q16-q17-q18'!$D$23</definedName>
    <definedName name="_16_15PRF">'q16-q17-q18'!$I$23</definedName>
    <definedName name="_16_15PRM">'q16-q17-q18'!$H$23</definedName>
    <definedName name="_16_16EPF">'q16-q17-q18'!$G$24</definedName>
    <definedName name="_16_16EPM">'q16-q17-q18'!$F$24</definedName>
    <definedName name="_16_16ERF">'q16-q17-q18'!$K$24</definedName>
    <definedName name="_16_16ERM">'q16-q17-q18'!$J$24</definedName>
    <definedName name="_16_16NPF">'q16-q17-q18'!$E$24</definedName>
    <definedName name="_16_16NPM">'q16-q17-q18'!$D$24</definedName>
    <definedName name="_16_16PRF">'q16-q17-q18'!$I$24</definedName>
    <definedName name="_16_16PRM">'q16-q17-q18'!$H$24</definedName>
    <definedName name="_16_17EPF">'q16-q17-q18'!$G$25</definedName>
    <definedName name="_16_17EPM">'q16-q17-q18'!$F$25</definedName>
    <definedName name="_16_17ERF">'q16-q17-q18'!$K$25</definedName>
    <definedName name="_16_17ERM">'q16-q17-q18'!$J$25</definedName>
    <definedName name="_16_17NPF">'q16-q17-q18'!$E$25</definedName>
    <definedName name="_16_17NPM">'q16-q17-q18'!$D$25</definedName>
    <definedName name="_16_17PRF">'q16-q17-q18'!$I$25</definedName>
    <definedName name="_16_17PRM">'q16-q17-q18'!$H$25</definedName>
    <definedName name="_16_18EPF">'q16-q17-q18'!$G$26</definedName>
    <definedName name="_16_18EPM">'q16-q17-q18'!$F$26</definedName>
    <definedName name="_16_18ERF">'q16-q17-q18'!$K$26</definedName>
    <definedName name="_16_18ERM">'q16-q17-q18'!$J$26</definedName>
    <definedName name="_16_18NPF">'q16-q17-q18'!$E$26</definedName>
    <definedName name="_16_18NPM">'q16-q17-q18'!$D$26</definedName>
    <definedName name="_16_18PRF">'q16-q17-q18'!$I$26</definedName>
    <definedName name="_16_18PRM">'q16-q17-q18'!$H$26</definedName>
    <definedName name="_16_19EPF">'q16-q17-q18'!$G$27</definedName>
    <definedName name="_16_19EPM">'q16-q17-q18'!$F$27</definedName>
    <definedName name="_16_19ERF">'q16-q17-q18'!$K$27</definedName>
    <definedName name="_16_19ERM">'q16-q17-q18'!$J$27</definedName>
    <definedName name="_16_19NPF">'q16-q17-q18'!$E$27</definedName>
    <definedName name="_16_19NPM">'q16-q17-q18'!$D$27</definedName>
    <definedName name="_16_19PRF">'q16-q17-q18'!$I$27</definedName>
    <definedName name="_16_19PRM">'q16-q17-q18'!$H$27</definedName>
    <definedName name="_16_20EPF">'q16-q17-q18'!$G$28</definedName>
    <definedName name="_16_20EPM">'q16-q17-q18'!$F$28</definedName>
    <definedName name="_16_20ERF">'q16-q17-q18'!$K$28</definedName>
    <definedName name="_16_20ERM">'q16-q17-q18'!$J$28</definedName>
    <definedName name="_16_20NPF">'q16-q17-q18'!$E$28</definedName>
    <definedName name="_16_20NPM">'q16-q17-q18'!$D$28</definedName>
    <definedName name="_16_20PRF">'q16-q17-q18'!$I$28</definedName>
    <definedName name="_16_20PRM">'q16-q17-q18'!$H$28</definedName>
    <definedName name="_16_21EPF">'q16-q17-q18'!$G$30</definedName>
    <definedName name="_16_21EPM">'q16-q17-q18'!$F$30</definedName>
    <definedName name="_16_21ERF">'q16-q17-q18'!$K$30</definedName>
    <definedName name="_16_21ERM">'q16-q17-q18'!$J$30</definedName>
    <definedName name="_16_21NPF">'q16-q17-q18'!$E$30</definedName>
    <definedName name="_16_21NPM">'q16-q17-q18'!$D$30</definedName>
    <definedName name="_16_21PRF">'q16-q17-q18'!$I$30</definedName>
    <definedName name="_16_21PRM">'q16-q17-q18'!$H$30</definedName>
    <definedName name="_16_41EPF">'q16-q17-q18'!$G$11</definedName>
    <definedName name="_16_41EPM">'q16-q17-q18'!$F$11</definedName>
    <definedName name="_16_41ERF">'q16-q17-q18'!$K$11</definedName>
    <definedName name="_16_41ERM">'q16-q17-q18'!$J$11</definedName>
    <definedName name="_16_41NPF">'q16-q17-q18'!$E$11</definedName>
    <definedName name="_16_41NPM">'q16-q17-q18'!$D$11</definedName>
    <definedName name="_16_41PRF">'q16-q17-q18'!$I$11</definedName>
    <definedName name="_16_41PRM">'q16-q17-q18'!$H$11</definedName>
    <definedName name="_16_42EPF">'q16-q17-q18'!$G$12</definedName>
    <definedName name="_16_42EPM">'q16-q17-q18'!$F$12</definedName>
    <definedName name="_16_42ERF">'q16-q17-q18'!$K$12</definedName>
    <definedName name="_16_42ERM">'q16-q17-q18'!$J$12</definedName>
    <definedName name="_16_42NPF">'q16-q17-q18'!$E$12</definedName>
    <definedName name="_16_42NPM">'q16-q17-q18'!$D$12</definedName>
    <definedName name="_16_42PRF">'q16-q17-q18'!$I$12</definedName>
    <definedName name="_16_42PRM">'q16-q17-q18'!$H$12</definedName>
    <definedName name="_17_01EPF">'q16-q17-q18'!$G$40</definedName>
    <definedName name="_17_01EPM">'q16-q17-q18'!$F$40</definedName>
    <definedName name="_17_01ERF">'q16-q17-q18'!$K$40</definedName>
    <definedName name="_17_01ERM">'q16-q17-q18'!$J$40</definedName>
    <definedName name="_17_01NPF">'q16-q17-q18'!$E$40</definedName>
    <definedName name="_17_01NPM">'q16-q17-q18'!$D$40</definedName>
    <definedName name="_17_01PRF">'q16-q17-q18'!$I$40</definedName>
    <definedName name="_17_01PRM">'q16-q17-q18'!$H$40</definedName>
    <definedName name="_17_02EPF">'q16-q17-q18'!$G$41</definedName>
    <definedName name="_17_02EPM">'q16-q17-q18'!$F$41</definedName>
    <definedName name="_17_02ERF">'q16-q17-q18'!$K$41</definedName>
    <definedName name="_17_02ERM">'q16-q17-q18'!$J$41</definedName>
    <definedName name="_17_02NPF">'q16-q17-q18'!$E$41</definedName>
    <definedName name="_17_02NPM">'q16-q17-q18'!$D$41</definedName>
    <definedName name="_17_02PRF">'q16-q17-q18'!$I$41</definedName>
    <definedName name="_17_02PRM">'q16-q17-q18'!$H$41</definedName>
    <definedName name="_17_03EPF">'q16-q17-q18'!$G$42</definedName>
    <definedName name="_17_03EPM">'q16-q17-q18'!$F$42</definedName>
    <definedName name="_17_03ERF">'q16-q17-q18'!$K$42</definedName>
    <definedName name="_17_03ERM">'q16-q17-q18'!$J$42</definedName>
    <definedName name="_17_03NPF">'q16-q17-q18'!$E$42</definedName>
    <definedName name="_17_03NPM">'q16-q17-q18'!$D$42</definedName>
    <definedName name="_17_03PRF">'q16-q17-q18'!$I$42</definedName>
    <definedName name="_17_03PRM">'q16-q17-q18'!$H$42</definedName>
    <definedName name="_17_04EPF">'q16-q17-q18'!$G$43</definedName>
    <definedName name="_17_04EPM">'q16-q17-q18'!$F$43</definedName>
    <definedName name="_17_04ERF">'q16-q17-q18'!$K$43</definedName>
    <definedName name="_17_04ERM">'q16-q17-q18'!$J$43</definedName>
    <definedName name="_17_04NPF">'q16-q17-q18'!$E$43</definedName>
    <definedName name="_17_04NPM">'q16-q17-q18'!$D$43</definedName>
    <definedName name="_17_04PRF">'q16-q17-q18'!$I$43</definedName>
    <definedName name="_17_04PRM">'q16-q17-q18'!$H$43</definedName>
    <definedName name="_17_05EPF">'q16-q17-q18'!$G$44</definedName>
    <definedName name="_17_05EPM">'q16-q17-q18'!$F$44</definedName>
    <definedName name="_17_05ERF">'q16-q17-q18'!$K$44</definedName>
    <definedName name="_17_05ERM">'q16-q17-q18'!$J$44</definedName>
    <definedName name="_17_05NPF">'q16-q17-q18'!$E$44</definedName>
    <definedName name="_17_05NPM">'q16-q17-q18'!$D$44</definedName>
    <definedName name="_17_05PRF">'q16-q17-q18'!$I$44</definedName>
    <definedName name="_17_05PRM">'q16-q17-q18'!$H$44</definedName>
    <definedName name="_17_06EPF">'q16-q17-q18'!$G$45</definedName>
    <definedName name="_17_06EPM">'q16-q17-q18'!$F$45</definedName>
    <definedName name="_17_06ERF">'q16-q17-q18'!$K$45</definedName>
    <definedName name="_17_06ERM">'q16-q17-q18'!$J$45</definedName>
    <definedName name="_17_06NPF">'q16-q17-q18'!$E$45</definedName>
    <definedName name="_17_06NPM">'q16-q17-q18'!$D$45</definedName>
    <definedName name="_17_06PRF">'q16-q17-q18'!$I$45</definedName>
    <definedName name="_17_06PRM">'q16-q17-q18'!$H$45</definedName>
    <definedName name="_17_07EPF">'q16-q17-q18'!$G$47</definedName>
    <definedName name="_17_07EPM">'q16-q17-q18'!$F$47</definedName>
    <definedName name="_17_07ERF">'q16-q17-q18'!$K$47</definedName>
    <definedName name="_17_07ERM">'q16-q17-q18'!$J$47</definedName>
    <definedName name="_17_07NPF">'q16-q17-q18'!$E$47</definedName>
    <definedName name="_17_07NPM">'q16-q17-q18'!$D$47</definedName>
    <definedName name="_17_07PRF">'q16-q17-q18'!$I$47</definedName>
    <definedName name="_17_07PRM">'q16-q17-q18'!$H$47</definedName>
    <definedName name="_18_01EPF">'q16-q17-q18'!$G$60</definedName>
    <definedName name="_18_01EPM">'q16-q17-q18'!$F$60</definedName>
    <definedName name="_18_01ERF">'q16-q17-q18'!$K$60</definedName>
    <definedName name="_18_01ERM">'q16-q17-q18'!$J$60</definedName>
    <definedName name="_18_01NPF">'q16-q17-q18'!$E$60</definedName>
    <definedName name="_18_01NPM">'q16-q17-q18'!$D$60</definedName>
    <definedName name="_18_01PRF">'q16-q17-q18'!$I$60</definedName>
    <definedName name="_18_01PRM">'q16-q17-q18'!$H$60</definedName>
    <definedName name="_18_02EPF">'q16-q17-q18'!$G$61</definedName>
    <definedName name="_18_02EPM">'q16-q17-q18'!$F$61</definedName>
    <definedName name="_18_02ERF">'q16-q17-q18'!$K$61</definedName>
    <definedName name="_18_02ERM">'q16-q17-q18'!$J$61</definedName>
    <definedName name="_18_02NPF">'q16-q17-q18'!$E$61</definedName>
    <definedName name="_18_02NPM">'q16-q17-q18'!$D$61</definedName>
    <definedName name="_18_02PRF">'q16-q17-q18'!$I$61</definedName>
    <definedName name="_18_02PRM">'q16-q17-q18'!$H$61</definedName>
    <definedName name="_19_01CF">'q19-q20'!$E$8</definedName>
    <definedName name="_19_01CM">'q19-q20'!$D$8</definedName>
    <definedName name="_19_01CT">'q19-q20'!$F$8</definedName>
    <definedName name="_19_02CF">'q19-q20'!$E$9</definedName>
    <definedName name="_19_02CM">'q19-q20'!$D$9</definedName>
    <definedName name="_19_02CT">'q19-q20'!$F$9</definedName>
    <definedName name="_19_03CF">'q19-q20'!$E$10</definedName>
    <definedName name="_19_03CM">'q19-q20'!$D$10</definedName>
    <definedName name="_19_03CT">'q19-q20'!$F$10</definedName>
    <definedName name="_19_04CF">'q19-q20'!$E$11</definedName>
    <definedName name="_19_04CM">'q19-q20'!$D$11</definedName>
    <definedName name="_19_04CT">'q19-q20'!$F$11</definedName>
    <definedName name="_19_05CF">'q19-q20'!$E$12</definedName>
    <definedName name="_19_05CM">'q19-q20'!$D$12</definedName>
    <definedName name="_19_05CT">'q19-q20'!$F$12</definedName>
    <definedName name="_19_06CF">'q19-q20'!$E$13</definedName>
    <definedName name="_19_06CM">'q19-q20'!$D$13</definedName>
    <definedName name="_19_06CT">'q19-q20'!$F$13</definedName>
    <definedName name="_19_07CF">'q19-q20'!$E$14</definedName>
    <definedName name="_19_07CM">'q19-q20'!$D$14</definedName>
    <definedName name="_19_07CT">'q19-q20'!$F$14</definedName>
    <definedName name="_19_08CF">'q19-q20'!$E$15</definedName>
    <definedName name="_19_08CM">'q19-q20'!$D$15</definedName>
    <definedName name="_19_08CT">'q19-q20'!$F$15</definedName>
    <definedName name="_19_09CF">'q19-q20'!$E$16</definedName>
    <definedName name="_19_09CM">'q19-q20'!$D$16</definedName>
    <definedName name="_19_09CT">'q19-q20'!$F$16</definedName>
    <definedName name="_19_10CF">'q19-q20'!$E$17</definedName>
    <definedName name="_19_10CM">'q19-q20'!$D$17</definedName>
    <definedName name="_19_10CT">'q19-q20'!$F$17</definedName>
    <definedName name="_2_01">'q2-q3'!$H$17</definedName>
    <definedName name="_2_02">'q2-q3'!$H$18</definedName>
    <definedName name="_2_03">'q2-q3'!$H$19</definedName>
    <definedName name="_2_04">'q2-q3'!$H$20</definedName>
    <definedName name="_2_05">'q2-q3'!$H$21</definedName>
    <definedName name="_2_06">'q2-q3'!$H$22</definedName>
    <definedName name="_2_07">'q2-q3'!$H$23</definedName>
    <definedName name="_2_08">'q2-q3'!$H$24</definedName>
    <definedName name="_2_09">'q2-q3'!$H$25</definedName>
    <definedName name="_2_10">'q2-q3'!$H$26</definedName>
    <definedName name="_2_11">'q2-q3'!$H$27</definedName>
    <definedName name="_2_12">'q2-q3'!$H$28</definedName>
    <definedName name="_2_13">'q2-q3'!$H$29</definedName>
    <definedName name="_2_14">'q2-q3'!$H$30</definedName>
    <definedName name="_2_15">'q2-q3'!$H$31</definedName>
    <definedName name="_2_16">'q2-q3'!$H$33</definedName>
    <definedName name="_20_01">'q19-q20'!#REF!</definedName>
    <definedName name="_20_02">'q19-q20'!#REF!</definedName>
    <definedName name="_20_03">'q19-q20'!#REF!</definedName>
    <definedName name="_20_04">'q19-q20'!#REF!</definedName>
    <definedName name="_20_05">'q19-q20'!#REF!</definedName>
    <definedName name="_20_06">'q19-q20'!#REF!</definedName>
    <definedName name="_21_1_RI">'q21-q22'!$T$12:$V$12</definedName>
    <definedName name="_21_2_RE">'q21-q22'!$Y$14:$AA$14</definedName>
    <definedName name="_21_2_RI">'q21-q22'!$T$14:$V$14</definedName>
    <definedName name="_21_3_RE">'q21-q22'!$Y$16:$AA$16</definedName>
    <definedName name="_21_3_RI">'q21-q22'!$T$16:$V$16</definedName>
    <definedName name="_21_4_RE">'q21-q22'!$Y$18:$AA$18</definedName>
    <definedName name="_21_4_RI">'q21-q22'!$T$18:$V$18</definedName>
    <definedName name="_21_5_RE">'q21-q22'!$Y$20:$AA$20</definedName>
    <definedName name="_21_5_RI">'q21-q22'!$T$20:$V$20</definedName>
    <definedName name="_21_6_RE">'q21-q22'!$Y$22:$AA$22</definedName>
    <definedName name="_21_6_RI">'q21-q22'!$T$22:$V$22</definedName>
    <definedName name="_21_7_RE">'q21-q22'!$Y$24:$AA$24</definedName>
    <definedName name="_21_7_RI">'q21-q22'!$T$24:$V$24</definedName>
    <definedName name="_21_8_RE">'q21-q22'!$Y$26:$AA$26</definedName>
    <definedName name="_21_8_RI">'q21-q22'!$T$26:$V$26</definedName>
    <definedName name="_21_9_DESC">'q21-q22'!$K$28:$Q$28</definedName>
    <definedName name="_21_9_RE">'q21-q22'!$Y$28:$AA$28</definedName>
    <definedName name="_21_9_RI">'q21-q22'!$T$28:$V$28</definedName>
    <definedName name="_22_01">'q21-q22'!$X$38:$AA$38</definedName>
    <definedName name="_22_02">'q21-q22'!$X$40:$AA$40</definedName>
    <definedName name="_22_03">'q21-q22'!$X$43:$AA$43</definedName>
    <definedName name="_22_04">'q21-q22'!$X$45:$AA$45</definedName>
    <definedName name="_22_05">'q21-q22'!$X$48:$AA$48</definedName>
    <definedName name="_22_06">'q21-q22'!$X$50:$AA$50</definedName>
    <definedName name="_22_07">'q21-q22'!$X$53:$AA$53</definedName>
    <definedName name="_22_08">'q21-q22'!$X$55:$AA$55</definedName>
    <definedName name="_23_01">'q23'!$R$8:$U$8</definedName>
    <definedName name="_23_02">'q23'!$R$11:$U$11</definedName>
    <definedName name="_23_03">'q23'!$R$12:$U$12</definedName>
    <definedName name="_23_04">'q23'!$R$13:$U$13</definedName>
    <definedName name="_23_05">'q23'!$R$14:$U$14</definedName>
    <definedName name="_23_06">'q23'!$R$15:$U$15</definedName>
    <definedName name="_23_07">'q23'!$R$16:$U$16</definedName>
    <definedName name="_23_08">'q23'!$R$17:$U$17</definedName>
    <definedName name="_23_08_DESC">'q23'!$I$17:$P$17</definedName>
    <definedName name="_23_09">'q23'!$R$20:$U$20</definedName>
    <definedName name="_23_10">'q23'!$R$22:$U$22</definedName>
    <definedName name="_23_11">'q23'!$R$24:$U$24</definedName>
    <definedName name="_23_12">'q23'!$R$26:$U$26</definedName>
    <definedName name="_23_13">'q23'!#REF!</definedName>
    <definedName name="_23_14">'q23'!#REF!</definedName>
    <definedName name="_23_15">'q23'!$R$29:$U$29</definedName>
    <definedName name="_23_16">'q23'!$T$31</definedName>
    <definedName name="_24_01_SINO">q24_q25!#REF!</definedName>
    <definedName name="_24_02_SINO">q24_q25!#REF!</definedName>
    <definedName name="_24_SINO">q24_q25!$AL$7</definedName>
    <definedName name="_25_A">q24_q25!$O$20</definedName>
    <definedName name="_25_B">q24_q25!$O$23</definedName>
    <definedName name="_25_C">q24_q25!$O$26</definedName>
    <definedName name="_25_D">q24_q25!$O$29</definedName>
    <definedName name="_25_E">q24_q25!$O$32</definedName>
    <definedName name="_25_F">q24_q25!$O$35</definedName>
    <definedName name="_25_G">q24_q25!$O$38</definedName>
    <definedName name="_25_H">q24_q25!$O$41</definedName>
    <definedName name="_26_A">q24_q25!$AI$20</definedName>
    <definedName name="_26_B">q24_q25!$AI$23</definedName>
    <definedName name="_26_C">q24_q25!$AI$26</definedName>
    <definedName name="_26_D">q24_q25!$AI$29</definedName>
    <definedName name="_26_E">q24_q25!$AI$32</definedName>
    <definedName name="_26_F">q24_q25!$AI$35</definedName>
    <definedName name="_26_G">q24_q25!$AI$41</definedName>
    <definedName name="_27_01ETP">q24_q25!$AC$49</definedName>
    <definedName name="_27_02ETP">q24_q25!$AC$50</definedName>
    <definedName name="_27_03ETP">q24_q25!$AC$52</definedName>
    <definedName name="_28_01">osservazioni!#REF!</definedName>
    <definedName name="_28_02">osservazioni!#REF!</definedName>
    <definedName name="_28_03">osservazioni!#REF!</definedName>
    <definedName name="_28_04">osservazioni!#REF!</definedName>
    <definedName name="_28_05">osservazioni!#REF!</definedName>
    <definedName name="_28_06">osservazioni!#REF!</definedName>
    <definedName name="_28_07">osservazioni!#REF!</definedName>
    <definedName name="_28_08">osservazioni!#REF!</definedName>
    <definedName name="_28_09">osservazioni!#REF!</definedName>
    <definedName name="_28_10">osservazioni!#REF!</definedName>
    <definedName name="_28_11">osservazioni!#REF!</definedName>
    <definedName name="_28_12">osservazioni!#REF!</definedName>
    <definedName name="_28_13">osservazioni!#REF!</definedName>
    <definedName name="_28_14">osservazioni!#REF!</definedName>
    <definedName name="_28_15">osservazioni!#REF!</definedName>
    <definedName name="_28_A">osservazioni!#REF!</definedName>
    <definedName name="_28_B">osservazioni!#REF!</definedName>
    <definedName name="_28_C">osservazioni!#REF!</definedName>
    <definedName name="_3_01">'q2-q3'!$Y$17</definedName>
    <definedName name="_3_02">'q2-q3'!$Y$18</definedName>
    <definedName name="_3_03">'q2-q3'!$Y$19</definedName>
    <definedName name="_3_04">'q2-q3'!$Y$20</definedName>
    <definedName name="_3_05">'q2-q3'!$Y$21</definedName>
    <definedName name="_3_06">'q2-q3'!$Y$22</definedName>
    <definedName name="_3_07">'q2-q3'!$Y$23</definedName>
    <definedName name="_301">'q2-q3'!$Y$17:$AB$17</definedName>
    <definedName name="_302">'q2-q3'!$Y$18:$AB$18</definedName>
    <definedName name="_303">'q2-q3'!$Y$19:$AB$19</definedName>
    <definedName name="_304" localSheetId="2">'q2-q3'!$Y$20:$AB$20</definedName>
    <definedName name="_305">'q2-q3'!$Y$21:$AB$21</definedName>
    <definedName name="_306">'q2-q3'!$Y$22:$AB$22</definedName>
    <definedName name="_307">'q2-q3'!$Y$23:$AB$23</definedName>
    <definedName name="_4_01">'q4-q5'!$Z$7</definedName>
    <definedName name="_4_02">'q4-q5'!$Z$8</definedName>
    <definedName name="_4_03">'q4-q5'!$Z$9</definedName>
    <definedName name="_4_04">'q4-q5'!$Z$10</definedName>
    <definedName name="_4_05">'q4-q5'!$Z$11</definedName>
    <definedName name="_4_06">'q4-q5'!$Z$12</definedName>
    <definedName name="_4_07">'q4-q5'!$Z$13</definedName>
    <definedName name="_4_08">'q4-q5'!$Z$14</definedName>
    <definedName name="_4_09">'q4-q5'!$Z$15</definedName>
    <definedName name="_4_10">'q4-q5'!$Z$16</definedName>
    <definedName name="_4_11">'q4-q5'!$Z$17</definedName>
    <definedName name="_4_12">'q4-q5'!$Z$18</definedName>
    <definedName name="_4_13">'q4-q5'!$Z$19</definedName>
    <definedName name="_4_14">'q4-q5'!$Z$20</definedName>
    <definedName name="_4_15">'q4-q5'!$Z$21</definedName>
    <definedName name="_4_16">'q4-q5'!$Z$22</definedName>
    <definedName name="_4_17">'q4-q5'!$Z$23</definedName>
    <definedName name="_4_18">'q4-q5'!$Z$24</definedName>
    <definedName name="_4_19">'q4-q5'!$Z$25</definedName>
    <definedName name="_4_20">'q4-q5'!$Z$26</definedName>
    <definedName name="_4_21">'q4-q5'!$Z$27</definedName>
    <definedName name="_4_22">'q4-q5'!$Z$29</definedName>
    <definedName name="_5_01">'q4-q5'!$J$40</definedName>
    <definedName name="_5_02">'q4-q5'!$J$41</definedName>
    <definedName name="_5_03">'q4-q5'!$J$42</definedName>
    <definedName name="_5_41">'q4-q5'!$J$43</definedName>
    <definedName name="_5_42">'q4-q5'!$J$44</definedName>
    <definedName name="_501">'q4-q5'!$J$40:$Q$40</definedName>
    <definedName name="_501P1">'q4-q5'!$R$40:$Y$40</definedName>
    <definedName name="_501P2">'q4-q5'!$Z$40:$AG$40</definedName>
    <definedName name="_502">'q4-q5'!$J$41:$Q$41</definedName>
    <definedName name="_502P1">'q4-q5'!$R$41:$Y$41</definedName>
    <definedName name="_502P2">'q4-q5'!$Z$41:$AG$41</definedName>
    <definedName name="_503">'q4-q5'!$J$42:$Q$42</definedName>
    <definedName name="_503P1">'q4-q5'!$R$42:$Y$42</definedName>
    <definedName name="_503P2">'q4-q5'!$Z$42:$AG$42</definedName>
    <definedName name="_505">'q4-q5'!$J$45:$Q$45</definedName>
    <definedName name="_505P1">'q4-q5'!$R$45:$Y$45</definedName>
    <definedName name="_505P2">'q4-q5'!$Z$45:$AG$45</definedName>
    <definedName name="_506">'q4-q5'!$J$46:$Q$46</definedName>
    <definedName name="_506P1">'q4-q5'!$R$46:$Y$46</definedName>
    <definedName name="_506P2">'q4-q5'!$Z$46:$AG$46</definedName>
    <definedName name="_507">'q4-q5'!$J$47:$Q$47</definedName>
    <definedName name="_507P1">'q4-q5'!$R$47:$Y$47</definedName>
    <definedName name="_507P2">'q4-q5'!$Z$47:$AG$47</definedName>
    <definedName name="_508">'q4-q5'!$J$48:$Q$48</definedName>
    <definedName name="_508P1">'q4-q5'!$R$48:$Y$48</definedName>
    <definedName name="_508P2">'q4-q5'!$Z$48:$AG$48</definedName>
    <definedName name="_509">'q4-q5'!$J$49:$Q$49</definedName>
    <definedName name="_509P1">'q4-q5'!$R$49:$Y$49</definedName>
    <definedName name="_509P2">'q4-q5'!$Z$49:$AG$49</definedName>
    <definedName name="_510">'q4-q5'!$J$50:$Q$50</definedName>
    <definedName name="_510P1">'q4-q5'!$R$50:$Y$50</definedName>
    <definedName name="_510P2">'q4-q5'!$Z$50:$AG$50</definedName>
    <definedName name="_511">'q4-q5'!$J$51:$Q$51</definedName>
    <definedName name="_511P1">'q4-q5'!$R$51:$Y$51</definedName>
    <definedName name="_511P2">'q4-q5'!$Z$51:$AG$51</definedName>
    <definedName name="_512">'q4-q5'!$J$52:$Q$52</definedName>
    <definedName name="_512P1">'q4-q5'!$R$52:$Y$52</definedName>
    <definedName name="_512P2">'q4-q5'!$Z$52:$AG$52</definedName>
    <definedName name="_513">'q4-q5'!$J$53:$Q$53</definedName>
    <definedName name="_513P1">'q4-q5'!$R$53:$Y$53</definedName>
    <definedName name="_513P2">'q4-q5'!$Z$53:$AG$53</definedName>
    <definedName name="_514">'q4-q5'!$J$54:$Q$54</definedName>
    <definedName name="_514P1">'q4-q5'!$R$54:$Y$54</definedName>
    <definedName name="_514P2">'q4-q5'!$Z$54:$AG$54</definedName>
    <definedName name="_515">'q4-q5'!$J$55:$Q$55</definedName>
    <definedName name="_515P1">'q4-q5'!$R$55:$Y$55</definedName>
    <definedName name="_515P2">'q4-q5'!$Z$55:$AG$55</definedName>
    <definedName name="_516">'q4-q5'!$J$56:$Q$56</definedName>
    <definedName name="_516P1">'q4-q5'!$R$56:$Y$56</definedName>
    <definedName name="_516P2">'q4-q5'!$Z$56:$AG$56</definedName>
    <definedName name="_517">'q4-q5'!$J$57:$Q$57</definedName>
    <definedName name="_517P1">'q4-q5'!$R$57:$Y$57</definedName>
    <definedName name="_517P2">'q4-q5'!$Z$57:$AG$57</definedName>
    <definedName name="_518">'q4-q5'!$J$58:$Q$58</definedName>
    <definedName name="_518P1">'q4-q5'!$R$58:$Y$58</definedName>
    <definedName name="_518P2">'q4-q5'!$Z$58:$AG$58</definedName>
    <definedName name="_519">'q4-q5'!$J$59:$Q$59</definedName>
    <definedName name="_519P1">'q4-q5'!$R$59:$Y$59</definedName>
    <definedName name="_519P2">'q4-q5'!$Z$59:$AG$59</definedName>
    <definedName name="_520">'q4-q5'!$J$60:$Q$60</definedName>
    <definedName name="_520P1">'q4-q5'!$R$60:$Y$60</definedName>
    <definedName name="_520P2">'q4-q5'!$Z$60:$AG$60</definedName>
    <definedName name="_521P1">'q4-q5'!$R$62:$Y$62</definedName>
    <definedName name="_521P2">'q4-q5'!$Z$62:$AG$62</definedName>
    <definedName name="_541">'q4-q5'!$J$43:$Q$43</definedName>
    <definedName name="_541P1">'q4-q5'!$R$43:$Y$43</definedName>
    <definedName name="_541P2">'q4-q5'!$Z$43:$AG$43</definedName>
    <definedName name="_542">'q4-q5'!$J$44:$Q$44</definedName>
    <definedName name="_542P1">'q4-q5'!$R$44:$Y$44</definedName>
    <definedName name="_542P2">'q4-q5'!$Z$44:$AG$44</definedName>
    <definedName name="_601">'q6-q7'!$AD$8:$AI$8</definedName>
    <definedName name="_602">'q6-q7'!$AD$10:$AI$10</definedName>
    <definedName name="_603">'q6-q7'!$AD$12:$AI$12</definedName>
    <definedName name="_604">'q6-q7'!$AD$14:$AI$14</definedName>
    <definedName name="_605">'q6-q7'!$AD$16:$AI$16</definedName>
    <definedName name="_606">'q6-q7'!$AD$18:$AI$18</definedName>
    <definedName name="_607">'q6-q7'!$AD$20:$AI$20</definedName>
    <definedName name="_608">'q6-q7'!$AD$22:$AI$22</definedName>
    <definedName name="_609">'q6-q7'!$AD$24:$AI$24</definedName>
    <definedName name="_610">'q6-q7'!$AD$26:$AI$26</definedName>
    <definedName name="_611">'q6-q7'!$AD$28:$AI$28</definedName>
    <definedName name="_612">'q6-q7'!$AD$30:$AI$30</definedName>
    <definedName name="_613">'q6-q7'!$AD$34:$AI$34</definedName>
    <definedName name="_701">'q6-q7'!$AD$42:$AI$42</definedName>
    <definedName name="_702">'q6-q7'!$AD$43:$AI$43</definedName>
    <definedName name="_703">'q6-q7'!$AD$44:$AI$44</definedName>
    <definedName name="_704">'q6-q7'!$AD$45:$AI$45</definedName>
    <definedName name="_801">'q8'!$AE$7:$AJ$7</definedName>
    <definedName name="_802">'q8'!$AE$8:$AJ$8</definedName>
    <definedName name="_803">'q8'!$AE$9:$AJ$9</definedName>
    <definedName name="_804">'q8'!$AE$10:$AJ$10</definedName>
    <definedName name="_805">'q8'!$AE$11:$AJ$11</definedName>
    <definedName name="_806">'q8'!$AE$12</definedName>
    <definedName name="_807">'q8'!$AE$14</definedName>
    <definedName name="_901">'q9-q10'!$S$11:$X$11</definedName>
    <definedName name="_902">'q9-q10'!$S$12:$X$12</definedName>
    <definedName name="_903">'q9-q10'!$S$13:$X$13</definedName>
    <definedName name="_904">'q9-q10'!$S$14:$X$14</definedName>
    <definedName name="_905">'q9-q10'!$S$17:$X$17</definedName>
    <definedName name="_906">'q9-q10'!$S$18</definedName>
    <definedName name="_907">'q9-q10'!$S$19:$X$19</definedName>
    <definedName name="_908">'q9-q10'!$S$21:$X$21</definedName>
    <definedName name="_909">'q9-q10'!$S$22</definedName>
    <definedName name="_910">'q9-q10'!$S$23:$X$23</definedName>
    <definedName name="_911">'q9-q10'!$S$24:$X$24</definedName>
    <definedName name="_912">'q9-q10'!$S$25:$X$25</definedName>
    <definedName name="_913">'q9-q10'!$S$28:$X$28</definedName>
    <definedName name="_914">'q9-q10'!$S$29:$X$29</definedName>
    <definedName name="_915">'q9-q10'!$S$32</definedName>
    <definedName name="_916">'q9-q10'!$S$33</definedName>
    <definedName name="_917">'q9-q10'!$S$36</definedName>
    <definedName name="_918">'q9-q10'!$S$37</definedName>
    <definedName name="_919">'q9-q10'!$S$38</definedName>
    <definedName name="_920">'q9-q10'!$S$41</definedName>
    <definedName name="_S10">'q9-q10'!$S$11</definedName>
    <definedName name="_xlnm.Print_Area" localSheetId="15">osservazioni!$A$1:$AH$24</definedName>
    <definedName name="_xlnm.Print_Area" localSheetId="1">'q1'!$B$1:$AF$32</definedName>
    <definedName name="_xlnm.Print_Area" localSheetId="7">'q11'!$A$1:$L$34</definedName>
    <definedName name="_xlnm.Print_Area" localSheetId="8">'q12-q13'!$A$1:$N$39</definedName>
    <definedName name="_xlnm.Print_Area" localSheetId="9">'q14-q15'!$A$1:$H$61</definedName>
    <definedName name="_xlnm.Print_Area" localSheetId="10">'q16-q17-q18'!$A$1:$L$64</definedName>
    <definedName name="_xlnm.Print_Area" localSheetId="11">'q19-q20'!$A$1:$G$24</definedName>
    <definedName name="_xlnm.Print_Area" localSheetId="12">'q21-q22'!$A$1:$AB$58</definedName>
    <definedName name="_xlnm.Print_Area" localSheetId="13">'q23'!$A$1:$X$35</definedName>
    <definedName name="_xlnm.Print_Area" localSheetId="14">q24_q25!$A$1:$AO$54</definedName>
    <definedName name="_xlnm.Print_Area" localSheetId="2">'q2-q3'!$A$1:$AD$35</definedName>
    <definedName name="_xlnm.Print_Area" localSheetId="3">'q4-q5'!$A$32:$AI$67</definedName>
    <definedName name="_xlnm.Print_Area" localSheetId="4">'q6-q7'!$A$3:$AJ$47</definedName>
    <definedName name="_xlnm.Print_Area" localSheetId="5">'q8'!$A$1:$AK$17</definedName>
    <definedName name="_xlnm.Print_Area" localSheetId="6">'q9-q10'!$A$1:$Y$70</definedName>
    <definedName name="_xlnm.Print_Area" localSheetId="0">Scheda_informativa!$A$1:$K$67</definedName>
    <definedName name="C_01">'q2-q3'!$H$17</definedName>
    <definedName name="C_03_06">'q2-q3'!$Y$22</definedName>
    <definedName name="C_03_07">'q2-q3'!$Y$23</definedName>
    <definedName name="C_2_01" localSheetId="2">'q2-q3'!$H$17</definedName>
    <definedName name="C_3_01" localSheetId="2">'q2-q3'!$Y$17</definedName>
    <definedName name="C_3_02" localSheetId="2">'q2-q3'!$Y$18</definedName>
    <definedName name="C_3_03">'q2-q3'!$Y$19</definedName>
    <definedName name="C_3_04" localSheetId="2">'q2-q3'!$Y$20</definedName>
    <definedName name="C_3_04">'q2-q3'!$Y$20</definedName>
    <definedName name="C_3_05" localSheetId="2">'q2-q3'!$Y$21</definedName>
    <definedName name="C_3_06">'q2-q3'!$Y$22</definedName>
    <definedName name="OSSERVAZIONI">osservazioni!$A$2</definedName>
  </definedNames>
  <calcPr calcId="191029"/>
</workbook>
</file>

<file path=xl/calcChain.xml><?xml version="1.0" encoding="utf-8"?>
<calcChain xmlns="http://schemas.openxmlformats.org/spreadsheetml/2006/main">
  <c r="Y31" i="37" l="1"/>
  <c r="AD53" i="32"/>
  <c r="AA53" i="32" s="1"/>
  <c r="AD7" i="32"/>
  <c r="AA6" i="32" s="1"/>
  <c r="AD8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14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12" i="4"/>
  <c r="AR7" i="38"/>
  <c r="N11" i="45" l="1"/>
  <c r="F10" i="40" l="1"/>
  <c r="P16" i="36" l="1"/>
  <c r="O16" i="36"/>
  <c r="L16" i="36"/>
  <c r="K16" i="36"/>
  <c r="L14" i="36"/>
  <c r="P14" i="36"/>
  <c r="O14" i="36"/>
  <c r="K14" i="36"/>
  <c r="P12" i="36"/>
  <c r="O12" i="36"/>
  <c r="L12" i="36"/>
  <c r="K12" i="36"/>
  <c r="P10" i="36"/>
  <c r="L10" i="36"/>
  <c r="K10" i="36"/>
  <c r="O10" i="36"/>
  <c r="P8" i="36"/>
  <c r="O8" i="36"/>
  <c r="L8" i="36"/>
  <c r="K8" i="36"/>
  <c r="N26" i="45"/>
  <c r="N25" i="45"/>
  <c r="N24" i="45"/>
  <c r="N21" i="45"/>
  <c r="N20" i="45"/>
  <c r="N19" i="45"/>
  <c r="M26" i="45"/>
  <c r="M25" i="45"/>
  <c r="O25" i="45" s="1"/>
  <c r="M24" i="45"/>
  <c r="M21" i="45"/>
  <c r="M20" i="45"/>
  <c r="M19" i="45"/>
  <c r="O19" i="45" s="1"/>
  <c r="N12" i="45"/>
  <c r="M12" i="45"/>
  <c r="M11" i="45"/>
  <c r="N9" i="45"/>
  <c r="M9" i="45"/>
  <c r="N8" i="45"/>
  <c r="M8" i="45"/>
  <c r="O24" i="45" l="1"/>
  <c r="O26" i="45"/>
  <c r="O21" i="45"/>
  <c r="Q12" i="36"/>
  <c r="Q16" i="36"/>
  <c r="M16" i="36"/>
  <c r="M14" i="36"/>
  <c r="Q14" i="36"/>
  <c r="M12" i="36"/>
  <c r="M10" i="36"/>
  <c r="Q10" i="36"/>
  <c r="Q8" i="36"/>
  <c r="M8" i="36"/>
  <c r="O20" i="45"/>
  <c r="O12" i="45"/>
  <c r="O9" i="45"/>
  <c r="O11" i="45"/>
  <c r="O8" i="45"/>
  <c r="I28" i="45" l="1"/>
  <c r="AJ27" i="42"/>
  <c r="AJ23" i="42"/>
  <c r="AJ19" i="42"/>
  <c r="AJ15" i="42"/>
  <c r="AJ11" i="42"/>
  <c r="L12" i="40" l="1"/>
  <c r="N10" i="40" l="1"/>
  <c r="L10" i="40"/>
  <c r="L11" i="40"/>
  <c r="N12" i="40"/>
  <c r="N11" i="40"/>
  <c r="D43" i="40"/>
  <c r="P10" i="40" l="1"/>
  <c r="Z7" i="27"/>
  <c r="Z12" i="27"/>
  <c r="Z18" i="27"/>
  <c r="Z22" i="27"/>
  <c r="R10" i="40" l="1"/>
  <c r="U30" i="35" s="1"/>
  <c r="K30" i="35"/>
  <c r="C59" i="40"/>
  <c r="I36" i="34" l="1"/>
  <c r="I14" i="45"/>
  <c r="K47" i="35"/>
  <c r="J47" i="35"/>
  <c r="I47" i="35"/>
  <c r="H47" i="35"/>
  <c r="G47" i="35"/>
  <c r="F47" i="35"/>
  <c r="E47" i="35"/>
  <c r="D47" i="35"/>
  <c r="J28" i="45"/>
  <c r="J14" i="45"/>
  <c r="S44" i="32"/>
  <c r="AE14" i="31"/>
  <c r="J17" i="34"/>
  <c r="R14" i="34" s="1"/>
  <c r="L17" i="34"/>
  <c r="T14" i="34" s="1"/>
  <c r="K17" i="34"/>
  <c r="S14" i="34" s="1"/>
  <c r="I17" i="34"/>
  <c r="Q14" i="34" s="1"/>
  <c r="H17" i="34"/>
  <c r="P10" i="34" s="1"/>
  <c r="G17" i="34"/>
  <c r="O10" i="34" s="1"/>
  <c r="O41" i="38"/>
  <c r="F17" i="36"/>
  <c r="W10" i="40"/>
  <c r="F11" i="40"/>
  <c r="F12" i="40"/>
  <c r="W12" i="40" s="1"/>
  <c r="F13" i="40"/>
  <c r="F14" i="40"/>
  <c r="W14" i="40" s="1"/>
  <c r="F15" i="40"/>
  <c r="F16" i="40"/>
  <c r="W16" i="40" s="1"/>
  <c r="F17" i="40"/>
  <c r="F18" i="40"/>
  <c r="W18" i="40" s="1"/>
  <c r="F19" i="40"/>
  <c r="F21" i="40"/>
  <c r="W21" i="40" s="1"/>
  <c r="F22" i="40"/>
  <c r="F23" i="40"/>
  <c r="W23" i="40" s="1"/>
  <c r="F24" i="40"/>
  <c r="F25" i="40"/>
  <c r="W25" i="40" s="1"/>
  <c r="F26" i="40"/>
  <c r="F27" i="40"/>
  <c r="W27" i="40" s="1"/>
  <c r="F28" i="40"/>
  <c r="F29" i="40"/>
  <c r="W29" i="40" s="1"/>
  <c r="F30" i="40"/>
  <c r="F32" i="40"/>
  <c r="W32" i="40" s="1"/>
  <c r="F33" i="40"/>
  <c r="F34" i="40"/>
  <c r="W34" i="40" s="1"/>
  <c r="F35" i="40"/>
  <c r="F36" i="40"/>
  <c r="W36" i="40" s="1"/>
  <c r="F37" i="40"/>
  <c r="F38" i="40"/>
  <c r="W38" i="40" s="1"/>
  <c r="F39" i="40"/>
  <c r="F40" i="40"/>
  <c r="W40" i="40" s="1"/>
  <c r="F41" i="40"/>
  <c r="V40" i="40"/>
  <c r="V38" i="40"/>
  <c r="V36" i="40"/>
  <c r="V34" i="40"/>
  <c r="V32" i="40"/>
  <c r="V29" i="40"/>
  <c r="V27" i="40"/>
  <c r="V25" i="40"/>
  <c r="V23" i="40"/>
  <c r="V21" i="40"/>
  <c r="V18" i="40"/>
  <c r="V16" i="40"/>
  <c r="V14" i="40"/>
  <c r="V12" i="40"/>
  <c r="V10" i="40"/>
  <c r="U40" i="40"/>
  <c r="U38" i="40"/>
  <c r="U36" i="40"/>
  <c r="U34" i="40"/>
  <c r="U32" i="40"/>
  <c r="U29" i="40"/>
  <c r="U27" i="40"/>
  <c r="U25" i="40"/>
  <c r="U23" i="40"/>
  <c r="U21" i="40"/>
  <c r="U18" i="40"/>
  <c r="U16" i="40"/>
  <c r="U14" i="40"/>
  <c r="U12" i="40"/>
  <c r="U10" i="40"/>
  <c r="G36" i="34"/>
  <c r="AD45" i="1"/>
  <c r="R62" i="27"/>
  <c r="F16" i="36"/>
  <c r="F15" i="36"/>
  <c r="F14" i="36"/>
  <c r="F13" i="36"/>
  <c r="F12" i="36"/>
  <c r="F11" i="36"/>
  <c r="F10" i="36"/>
  <c r="F9" i="36"/>
  <c r="F8" i="36"/>
  <c r="F57" i="40"/>
  <c r="F56" i="40"/>
  <c r="F55" i="40"/>
  <c r="H28" i="12"/>
  <c r="H25" i="12"/>
  <c r="H22" i="12"/>
  <c r="H18" i="12"/>
  <c r="T30" i="35"/>
  <c r="S30" i="35"/>
  <c r="R30" i="35"/>
  <c r="E59" i="40"/>
  <c r="D59" i="40"/>
  <c r="E44" i="40"/>
  <c r="Q30" i="35" s="1"/>
  <c r="E43" i="40"/>
  <c r="O30" i="35" s="1"/>
  <c r="D44" i="40"/>
  <c r="P30" i="35" s="1"/>
  <c r="N30" i="35"/>
  <c r="J30" i="35"/>
  <c r="I30" i="35"/>
  <c r="H30" i="35"/>
  <c r="G30" i="35"/>
  <c r="F30" i="35"/>
  <c r="E30" i="35"/>
  <c r="D30" i="35"/>
  <c r="AD34" i="1"/>
  <c r="L36" i="34"/>
  <c r="K36" i="34"/>
  <c r="J36" i="34"/>
  <c r="H36" i="34"/>
  <c r="Z62" i="27"/>
  <c r="S65" i="32"/>
  <c r="AF16" i="12"/>
  <c r="Z11" i="37"/>
  <c r="Y23" i="12"/>
  <c r="AU19" i="38" s="1"/>
  <c r="J62" i="27"/>
  <c r="A1" i="14"/>
  <c r="J11" i="40" l="1"/>
  <c r="J10" i="40"/>
  <c r="J12" i="40"/>
  <c r="J30" i="45"/>
  <c r="K44" i="40" s="1"/>
  <c r="F44" i="40"/>
  <c r="J13" i="40" s="1"/>
  <c r="F43" i="40"/>
  <c r="W42" i="40" s="1"/>
  <c r="Q10" i="34"/>
  <c r="R10" i="34"/>
  <c r="Z29" i="27"/>
  <c r="Q11" i="34"/>
  <c r="V42" i="40"/>
  <c r="F59" i="40"/>
  <c r="U42" i="40"/>
  <c r="I30" i="45"/>
  <c r="K43" i="40" s="1"/>
  <c r="H17" i="12"/>
  <c r="H33" i="12" s="1"/>
  <c r="AB46" i="32" s="1"/>
  <c r="R11" i="34"/>
  <c r="Q12" i="34" l="1"/>
  <c r="R12" i="34"/>
  <c r="AT19" i="38"/>
  <c r="AN5" i="1"/>
  <c r="AN14" i="31"/>
  <c r="AK6" i="27"/>
</calcChain>
</file>

<file path=xl/sharedStrings.xml><?xml version="1.0" encoding="utf-8"?>
<sst xmlns="http://schemas.openxmlformats.org/spreadsheetml/2006/main" count="590" uniqueCount="392">
  <si>
    <t xml:space="preserve"> </t>
  </si>
  <si>
    <t xml:space="preserve"> TOTALE</t>
  </si>
  <si>
    <t>RICERCATORI</t>
  </si>
  <si>
    <t>TECNICI</t>
  </si>
  <si>
    <t>ALTRO PERSONALE</t>
  </si>
  <si>
    <t>M</t>
  </si>
  <si>
    <t>F</t>
  </si>
  <si>
    <t>TOTALE</t>
  </si>
  <si>
    <t>REGIONI</t>
  </si>
  <si>
    <t>Numero di persone</t>
  </si>
  <si>
    <t>Unità equivalenti a tempo pieno</t>
  </si>
  <si>
    <t>SPESA</t>
  </si>
  <si>
    <t>Ricercatori</t>
  </si>
  <si>
    <t>Tecnici</t>
  </si>
  <si>
    <t>Totale</t>
  </si>
  <si>
    <t>Residenti  all'estero</t>
  </si>
  <si>
    <t xml:space="preserve">  1. CNR</t>
  </si>
  <si>
    <t xml:space="preserve">  5. Imprese italiane</t>
  </si>
  <si>
    <t xml:space="preserve">  6. Imprese estere</t>
  </si>
  <si>
    <t xml:space="preserve">         a. con comitato di valutazione scientifica nazionale</t>
  </si>
  <si>
    <t xml:space="preserve">         a. con editori italiani</t>
  </si>
  <si>
    <t xml:space="preserve">         b. con editori stranieri</t>
  </si>
  <si>
    <t xml:space="preserve">         a. a carattere nazionale</t>
  </si>
  <si>
    <t>- Dottorato di ricerca</t>
  </si>
  <si>
    <t>numero di persone</t>
  </si>
  <si>
    <t>- Laurea (inclusa laurea triennale)</t>
  </si>
  <si>
    <t>- Diploma di scuola media superiore</t>
  </si>
  <si>
    <t>- Altro titolo di studio</t>
  </si>
  <si>
    <t>Maschi</t>
  </si>
  <si>
    <t>Femmine</t>
  </si>
  <si>
    <t>Meno di 25 anni</t>
  </si>
  <si>
    <t>65 anni ed oltre</t>
  </si>
  <si>
    <t>25 - 34 anni</t>
  </si>
  <si>
    <t>35 - 44 anni</t>
  </si>
  <si>
    <t>45 - 54 anni</t>
  </si>
  <si>
    <t>55 - 64 anni</t>
  </si>
  <si>
    <t>di cui: RICERCATORI</t>
  </si>
  <si>
    <t>unità in e.t.p.</t>
  </si>
  <si>
    <t>301</t>
  </si>
  <si>
    <t>302</t>
  </si>
  <si>
    <t>303</t>
  </si>
  <si>
    <t xml:space="preserve"> a) Imprese italiane</t>
  </si>
  <si>
    <t xml:space="preserve"> b) Imprese estere</t>
  </si>
  <si>
    <t>- Imprese italiane</t>
  </si>
  <si>
    <t>- Amministrazioni pubbliche locali</t>
  </si>
  <si>
    <t xml:space="preserve">          </t>
  </si>
  <si>
    <t xml:space="preserve">RILEVAZIONE STATISTICA SULLA RICERCA E SVILUPPO </t>
  </si>
  <si>
    <t>CLASSI DI ETÀ</t>
  </si>
  <si>
    <t>1 - INFORMAZIONI SULL'ATTIVITÀ DI RICERCA E SVILUPPO (R&amp;S) SVOLTA DALL'ENTE</t>
  </si>
  <si>
    <t>Residenti       in Italia</t>
  </si>
  <si>
    <t>SPAZIO RISERVATO AD EVENTUALI OSSERVAZIONI</t>
  </si>
  <si>
    <t xml:space="preserve">         b. con comitato di valutazione scientifica internazionale</t>
  </si>
  <si>
    <t xml:space="preserve"> f) Istituzioni pubbliche o private estere</t>
  </si>
  <si>
    <t>Nord America</t>
  </si>
  <si>
    <t>Sud America</t>
  </si>
  <si>
    <t>Asia</t>
  </si>
  <si>
    <t>Africa</t>
  </si>
  <si>
    <t>Oceania</t>
  </si>
  <si>
    <t>Comune</t>
  </si>
  <si>
    <t>Cap</t>
  </si>
  <si>
    <t>Provincia</t>
  </si>
  <si>
    <t>Codice fiscale</t>
  </si>
  <si>
    <t>Telefono</t>
  </si>
  <si>
    <t>E-mail</t>
  </si>
  <si>
    <t xml:space="preserve">Indirizzo </t>
  </si>
  <si>
    <t>Fax</t>
  </si>
  <si>
    <t xml:space="preserve">Per eventuali chiarimenti rivolgersi a:      </t>
  </si>
  <si>
    <t>E-mail: rsweb@istat.it</t>
  </si>
  <si>
    <t>Denominazione</t>
  </si>
  <si>
    <t>Incaricato alla compilazione:</t>
  </si>
  <si>
    <t>Difesa</t>
  </si>
  <si>
    <t>(1) Per collaborazione con altre strutture esterne si intende l'insieme dei prodotti di ricerca, semplici o articolati, che siano condotti in regime di compartecipazione di più soggetti, realizzati attraverso l'impiego di rispettive risorse (attrezzature, impianti e personale) ed una fruizione reciproca dei relativi risultati.</t>
  </si>
  <si>
    <t>Esplorazione e utilizzazione dello spazio</t>
  </si>
  <si>
    <t>Controllo e tutela dell'ambiente</t>
  </si>
  <si>
    <t>Esplorazione e utilizzazione dell'ambiente terrestre</t>
  </si>
  <si>
    <t>Sistemi di trasporto, di telecomunicazione e altre infrastrutture</t>
  </si>
  <si>
    <t>Produzione, distribuzione e uso razionale dell'energia</t>
  </si>
  <si>
    <t>Produzioni e tecnologie industriali</t>
  </si>
  <si>
    <t xml:space="preserve">Protezione e promozione della salute umana </t>
  </si>
  <si>
    <t>Agricoltura</t>
  </si>
  <si>
    <t>Istruzione e formazione</t>
  </si>
  <si>
    <t>Cultura, tempo libero, religione e altri mezzi di comunicazione di massa</t>
  </si>
  <si>
    <t>Sistemi, strutture e processi politici e sociali</t>
  </si>
  <si>
    <t>Nanomateriali</t>
  </si>
  <si>
    <t>Sviluppo di processi e apparecchiature per la ricerca sulle nanotecnologie</t>
  </si>
  <si>
    <t>Ricerca non orientata e di base sulle nanotecnologie</t>
  </si>
  <si>
    <t>Efficienza energetica</t>
  </si>
  <si>
    <t>Fissione e fusione nucleare</t>
  </si>
  <si>
    <t>Altre tecnologie o ricerche sui temi dell'energia</t>
  </si>
  <si>
    <t>- Altri soggetti pubblici italiani (inclusi enti di ricerca come CNR, ENEA, ecc.)</t>
  </si>
  <si>
    <t>Nuove varietà vegetali</t>
  </si>
  <si>
    <t>Modelli di utilità</t>
  </si>
  <si>
    <t>Marchi</t>
  </si>
  <si>
    <t>Software e diritti d'autore</t>
  </si>
  <si>
    <t>a.</t>
  </si>
  <si>
    <t>b.</t>
  </si>
  <si>
    <t>c.</t>
  </si>
  <si>
    <t>d.</t>
  </si>
  <si>
    <t>e.</t>
  </si>
  <si>
    <t>Brevetti per invenzioni industriali (attivi)</t>
  </si>
  <si>
    <t xml:space="preserve">g. </t>
  </si>
  <si>
    <t>Topografia di prodotti a semiconduttori</t>
  </si>
  <si>
    <t xml:space="preserve">f. </t>
  </si>
  <si>
    <t>SI</t>
  </si>
  <si>
    <t>NO</t>
  </si>
  <si>
    <t xml:space="preserve">Tecniche di utilizzazione </t>
  </si>
  <si>
    <t>Altre tecnologie per la conversione, la trasmissione, la distribuzione e lo stoccaggio di energia</t>
  </si>
  <si>
    <t>LA R&amp;S NEL SETTORE DELLE BIOTECNOLOGIE</t>
  </si>
  <si>
    <t>Biologia dei sistemi / Bio-informatica</t>
  </si>
  <si>
    <t>Nano-biotecologie</t>
  </si>
  <si>
    <t>Altro (specificare nello spazio colorato)</t>
  </si>
  <si>
    <t>NUMERO</t>
  </si>
  <si>
    <t>- Imprese estere UE</t>
  </si>
  <si>
    <t>- Imprese estere NON UE</t>
  </si>
  <si>
    <t xml:space="preserve">- Istituzioni pubbliche </t>
  </si>
  <si>
    <t>- Istituzioni private  (associazioni, fondazioni, ecc.)</t>
  </si>
  <si>
    <t xml:space="preserve">- Università pubbliche e private </t>
  </si>
  <si>
    <t>1.  Numero di invenzioni per cui è stata depositata domanda di brevetto</t>
  </si>
  <si>
    <t xml:space="preserve"> 1. Numero totale di articoli pubblicati dai ricercatori dell'Ente/istituzione su riviste scientifiche e tecniche:</t>
  </si>
  <si>
    <t xml:space="preserve"> 2. Numero totale di libri e monografie pubblicati dai ricercatori dell'Ente:</t>
  </si>
  <si>
    <t xml:space="preserve"> 3. Numero totale di relazioni tecnico-scientifiche dei ricercatori dell'Ente pubblicate in atti di convegni:</t>
  </si>
  <si>
    <t xml:space="preserve"> 4. Numero di pubblicazioni (bollettini, annuari, riviste) curate dall'Ente ed edite</t>
  </si>
  <si>
    <t>(Inserire i dati in migliaia di Euro)</t>
  </si>
  <si>
    <t xml:space="preserve">(1) Escluse le spese per ricerca commissionate a soggetti esterni da riportare nel riquadro 3.
(2) Escluse le quote di ammortamento.
</t>
  </si>
  <si>
    <t xml:space="preserve"> a) Spese correnti (b+f+i)</t>
  </si>
  <si>
    <t>b)</t>
  </si>
  <si>
    <t xml:space="preserve"> Spese per personale interno impegnato in R&amp;S (dipendenti) (c+d+e)</t>
  </si>
  <si>
    <t>c)</t>
  </si>
  <si>
    <t>d)</t>
  </si>
  <si>
    <t xml:space="preserve">e) </t>
  </si>
  <si>
    <t xml:space="preserve">f) </t>
  </si>
  <si>
    <t>g)</t>
  </si>
  <si>
    <t>h)</t>
  </si>
  <si>
    <t>i)</t>
  </si>
  <si>
    <t>l)</t>
  </si>
  <si>
    <t>m)</t>
  </si>
  <si>
    <t>o)</t>
  </si>
  <si>
    <t>p)</t>
  </si>
  <si>
    <t>q)</t>
  </si>
  <si>
    <t xml:space="preserve"> TOTALE (a+n) </t>
  </si>
  <si>
    <t>Altro personale di supporto</t>
  </si>
  <si>
    <t>Spese per personale esterno impegnato in R&amp;S (g+h)</t>
  </si>
  <si>
    <t>Spese per contratti co.co.co, lavoratori a progetto, assegnisti di ricerca</t>
  </si>
  <si>
    <t>Spese per rapporti di consulenza</t>
  </si>
  <si>
    <t>Altre spese correnti (1) (l+m)</t>
  </si>
  <si>
    <t>Acquisto di materiale di consumo per R&amp;S intra-muros</t>
  </si>
  <si>
    <t>Acquisto di servizi per R&amp;S intra-muros</t>
  </si>
  <si>
    <t xml:space="preserve"> n) </t>
  </si>
  <si>
    <t>Spese in conto capitale (2) (o+p+q)</t>
  </si>
  <si>
    <t>Aree ed immobili</t>
  </si>
  <si>
    <t>Impianti, attrezzature e beni mobili</t>
  </si>
  <si>
    <t>Software</t>
  </si>
  <si>
    <t>(1) Il totale della spesa deve corrispondere al totale del quesito 2.</t>
  </si>
  <si>
    <t>Spesa</t>
  </si>
  <si>
    <t xml:space="preserve">Piemonte             </t>
  </si>
  <si>
    <t>Valle d’Aosta</t>
  </si>
  <si>
    <t>Lombardia</t>
  </si>
  <si>
    <t>Provincia di Trento</t>
  </si>
  <si>
    <t>Provincia di Bolzano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</si>
  <si>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</si>
  <si>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</si>
  <si>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</si>
  <si>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</si>
  <si>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</si>
  <si>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</si>
  <si>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</si>
  <si>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</si>
  <si>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</si>
  <si>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</si>
  <si>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</si>
  <si>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</si>
  <si>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</si>
  <si>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</si>
  <si>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</si>
  <si>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</si>
  <si>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     CODICI OBIETTIVO   (si veda la Tabella 1 allegata alle istruzioni)</t>
  </si>
  <si>
    <t xml:space="preserve">  (1) Il totale della spesa deve corrispondere al totale del quesito 2.</t>
  </si>
  <si>
    <t xml:space="preserve">    TIPO DI RICERCA</t>
  </si>
  <si>
    <t xml:space="preserve"> TOTALE (1)</t>
  </si>
  <si>
    <t>Totale (1)</t>
  </si>
  <si>
    <t>Ricerca di base (ricerca teorica)</t>
  </si>
  <si>
    <t>Ricerca applicata</t>
  </si>
  <si>
    <t>Sviluppo sperimentale</t>
  </si>
  <si>
    <t xml:space="preserve">    AREE DI RICERCA</t>
  </si>
  <si>
    <t>Produzione, trattamento, immagazzinamento ed utilizzo di combustibili fossili: petrolio, gas e carbone</t>
  </si>
  <si>
    <t>Utilizzo dell'idrogeno e delle celle a combustibile per la produzione di energia</t>
  </si>
  <si>
    <t>(1) Il totale della spesa deve essere inferiore (o uguale) al totale del quesito 2.</t>
  </si>
  <si>
    <t>Nanomateriali e applicazioni delle nanotecnologie per la trasmissione, l’elaborazione e l’immagazzinamento dei dati</t>
  </si>
  <si>
    <t>Applicazioni delle nanotecnologie in campo medico e sanitario e nel settore delle scienze della vita (incluse nano-biotecnologie)</t>
  </si>
  <si>
    <t>Utilizzo delle nanotecnologie nei processi elettro-chimici</t>
  </si>
  <si>
    <t>Utilizzo delle nanotecnologie nel settore dell’energia</t>
  </si>
  <si>
    <t>Personale interno impegnato in R&amp;S (dipendenti)</t>
  </si>
  <si>
    <t>Totale personale interno (a)</t>
  </si>
  <si>
    <t>TECNICI / ALTRO PERSONALE</t>
  </si>
  <si>
    <t>Totale personale esterno (b)</t>
  </si>
  <si>
    <t>Totale personale addetto alla R&amp;S (a+b)</t>
  </si>
  <si>
    <t>AREE GEOGRAFICHE</t>
  </si>
  <si>
    <t>UE esclusa Italia</t>
  </si>
  <si>
    <t>Paesi europei extra UE</t>
  </si>
  <si>
    <t>TOTALE (1)</t>
  </si>
  <si>
    <t>(1) Il totale del personale deve corrispondere al totale del quesito 11.</t>
  </si>
  <si>
    <t>TIPO DI RICERCA</t>
  </si>
  <si>
    <t>Ricerca di base</t>
  </si>
  <si>
    <t>(1) Il totale del personale (e.t.p.) deve corrispondere al totale del quesito 14.</t>
  </si>
  <si>
    <t>Piemonte</t>
  </si>
  <si>
    <t>Prov. di Trento</t>
  </si>
  <si>
    <t>Prov. di Bolzano</t>
  </si>
  <si>
    <t>Friuli V. Giulia</t>
  </si>
  <si>
    <t xml:space="preserve">(1) Il totale del personale (numero di persone ed e.t.p.) deve corrispondere al totale del quesito 14 (rispettivamente righe 1431 e 1432). </t>
  </si>
  <si>
    <t>TOTALE PERSONALE ADDETTO ALLA R&amp;S</t>
  </si>
  <si>
    <t>ANNO</t>
  </si>
  <si>
    <t>Percettori di borse di studio</t>
  </si>
  <si>
    <t>Stagisti</t>
  </si>
  <si>
    <t>Collaboratori occasionali</t>
  </si>
  <si>
    <t>Lavoratori interinali</t>
  </si>
  <si>
    <t>Comandati da altre amministrazioni</t>
  </si>
  <si>
    <t xml:space="preserve">1) Definizione di biotecnologia:
Per biotecnologia si intende "l'applicazione di scienza e tecnologia agli organismi viventi (per esempio microrganismi, piante, animali) e loro parti o prodotti, realizzata al fine di ottenere conoscenze, beni e servizi mediante la modificazione di materiali biologici  (viventi o non-viventi)". In particolare, le biotecnologie riguardano:
- L'utilizzazione delle funzioni codificanti del DNA (medicina molecolare; diagnostica genetica; sequenziamento/sintesi/amplificazione del DNA; genetica animale e vegetale).
- La produzione di proteine e molecole da organismi (proteine e peptidi - ormoni e fattori di crescita - recettori / segnalatori cellulari – ferormoni).
- L'utilizzazione di cellule e tessuti (colture cellulari e tissutali - ibridizzazione - fusione cellulare - risposta immunitaria / vaccini - uso di embrioni – clonazione).
- Le tecniche di utilizzazione di organismi sub-cellulari (terapia genica - vettori virali in ambito animale e vegetale).
- L'ingegneria dei processi applicativi in campo biotecnologico (bioreattori - fermentazioni - catalizzatori biologici - bio-processi industriali - recuperi ambientali).
- Costruzione di banche dati su genomi o sequenze di proteine; modellistica di processi biologici complessi.
- Applicazione di strumenti e processi nano-microfabbricati per costruire strumenti per lo studio di biosistemi e l’applicazione nella somministrazione farmaceutica e diagnostica.
</t>
  </si>
  <si>
    <t>In caso di risposta negativa andare direttamente allo spazio riservato alle osservazioni.</t>
  </si>
  <si>
    <t>AREE DI RICERCA</t>
  </si>
  <si>
    <t>Utilizzazione delle funzioni codificanti del DNA</t>
  </si>
  <si>
    <t>Produzione di proteine e altre molecole da organismi</t>
  </si>
  <si>
    <t>Utilizzazione di cellule e tessuti</t>
  </si>
  <si>
    <t>Tecniche di utilizzazione di organismi sub-cellulari</t>
  </si>
  <si>
    <t>Ingegneria dei processi applicativi in campo biotecnologico</t>
  </si>
  <si>
    <t>Università pubbliche e private italiane</t>
  </si>
  <si>
    <t>(Numero di persone ed unità equivalenti a tempo pieno)</t>
  </si>
  <si>
    <r>
      <t>Attenzione</t>
    </r>
    <r>
      <rPr>
        <sz val="8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</si>
  <si>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t>- Formazione profess. post-diploma</t>
  </si>
  <si>
    <t xml:space="preserve">unità in e.t.p. </t>
  </si>
  <si>
    <t>_14_31M</t>
  </si>
  <si>
    <t>_14_32M</t>
  </si>
  <si>
    <t>_14_31F</t>
  </si>
  <si>
    <t>_14_32F</t>
  </si>
  <si>
    <t>ETP_RIC</t>
  </si>
  <si>
    <t>ETP_TEC</t>
  </si>
  <si>
    <t>ETP_A_PERS</t>
  </si>
  <si>
    <t>ETP_TOT</t>
  </si>
  <si>
    <t>NUM_RICM</t>
  </si>
  <si>
    <t>NUM_TECM</t>
  </si>
  <si>
    <t>NUM_A_PERSM</t>
  </si>
  <si>
    <t>NUM_RICF</t>
  </si>
  <si>
    <t>NUM_TECF</t>
  </si>
  <si>
    <t>NUM_A_PERSF</t>
  </si>
  <si>
    <t>ETP_RICM</t>
  </si>
  <si>
    <t>ETP_RICF</t>
  </si>
  <si>
    <t>_3_07</t>
  </si>
  <si>
    <t>Ai fini della compilazione del questionario, l’attività di ricerca e sviluppo (R&amp;S) viene definita come:
“il complesso di lavori creativi intrapresi in modo sistematico sia per accrescere l'insieme delle conoscenze (ivi compresa la conoscenza dell'uomo, della cultura e della società), sia per utilizzare dette conoscenze per nuove applicazioni".</t>
  </si>
  <si>
    <t>Nel questionario si distinguono le spese per attività di ricerca e sviluppo INTRA-MUROS, cioè quelle spese sostenute per le attività di R&amp;S svolte dall’ente con proprio personale e con proprie attrezzature, dalle spese per ricerca e sviluppo EXTRA-MUROS che comprendono tutte le spese per R&amp;S commissionata a soggetti esterni.</t>
  </si>
  <si>
    <t>Attenzione! Se la cella si colora di rosso c'è un errore di coerenza con le informazioni inserite in precedenza o in altri riquadri del questionario</t>
  </si>
  <si>
    <r>
      <t xml:space="preserve">Nota bene: la spesa espressa in euro va </t>
    </r>
    <r>
      <rPr>
        <b/>
        <u/>
        <sz val="11"/>
        <rFont val="Arial"/>
        <family val="2"/>
      </rPr>
      <t>sempre</t>
    </r>
    <r>
      <rPr>
        <b/>
        <sz val="11"/>
        <rFont val="Arial"/>
        <family val="2"/>
      </rPr>
      <t xml:space="preserve"> divisa per mille e arrotondata (per cui  50.491 Euro diventa 50 mentre 50.550 Euro sarà 51) </t>
    </r>
  </si>
  <si>
    <t>**</t>
  </si>
  <si>
    <t xml:space="preserve">            SELEZIONARE SI O NO</t>
  </si>
  <si>
    <t>Amministrazioni pubbliche</t>
  </si>
  <si>
    <t xml:space="preserve">Soggetti privati italiani (associazioni, fondazioni, ecc. ) </t>
  </si>
  <si>
    <t>Organismi internazionali e esteri</t>
  </si>
  <si>
    <r>
      <t xml:space="preserve">             </t>
    </r>
    <r>
      <rPr>
        <i/>
        <sz val="8"/>
        <color indexed="63"/>
        <rFont val="Arial"/>
        <family val="2"/>
      </rPr>
      <t>di cui</t>
    </r>
    <r>
      <rPr>
        <sz val="8"/>
        <color indexed="63"/>
        <rFont val="Arial"/>
        <family val="2"/>
      </rPr>
      <t>: programmi nazionali del Ministero Istruzione Università e Ricerca</t>
    </r>
  </si>
  <si>
    <t xml:space="preserve"> Imprese</t>
  </si>
  <si>
    <t>Fonti di finanziamento UE</t>
  </si>
  <si>
    <t xml:space="preserve"> Fonti di finanziamento estere NON UE</t>
  </si>
  <si>
    <r>
      <t xml:space="preserve">TOTALE </t>
    </r>
    <r>
      <rPr>
        <b/>
        <sz val="8"/>
        <color indexed="63"/>
        <rFont val="Arial"/>
        <family val="2"/>
      </rPr>
      <t>(1)</t>
    </r>
  </si>
  <si>
    <t>-       con rapporto di consulenza</t>
  </si>
  <si>
    <r>
      <t xml:space="preserve">numero di persone </t>
    </r>
    <r>
      <rPr>
        <sz val="8"/>
        <rFont val="Arial"/>
        <family val="2"/>
      </rPr>
      <t>(2)</t>
    </r>
  </si>
  <si>
    <r>
      <t>RICERCATORI (</t>
    </r>
    <r>
      <rPr>
        <b/>
        <i/>
        <sz val="8"/>
        <color indexed="10"/>
        <rFont val="Arial"/>
        <family val="2"/>
      </rPr>
      <t>Deve essere sempre presente almeno 1 ricercatore)</t>
    </r>
  </si>
  <si>
    <r>
      <t>RICERCATORI</t>
    </r>
    <r>
      <rPr>
        <sz val="8"/>
        <rFont val="Arial"/>
        <family val="2"/>
      </rPr>
      <t xml:space="preserve"> a tempo determinato</t>
    </r>
  </si>
  <si>
    <r>
      <t>RICERCATORI</t>
    </r>
    <r>
      <rPr>
        <sz val="8"/>
        <rFont val="Arial"/>
        <family val="2"/>
      </rPr>
      <t xml:space="preserve"> a tempo indeterminato</t>
    </r>
  </si>
  <si>
    <r>
      <t>TECNICI / ALTRO PERSONALE</t>
    </r>
    <r>
      <rPr>
        <sz val="8"/>
        <rFont val="Arial"/>
        <family val="2"/>
      </rPr>
      <t xml:space="preserve"> a tempo determinato</t>
    </r>
  </si>
  <si>
    <r>
      <t>TECNICI / ALTRO PERSONALE</t>
    </r>
    <r>
      <rPr>
        <sz val="8"/>
        <rFont val="Arial"/>
        <family val="2"/>
      </rPr>
      <t xml:space="preserve"> a tempo indeterminato</t>
    </r>
  </si>
  <si>
    <t>Nota bene: un’unità di personale impegnata in attività di R&amp;S al 30% del suo tempo lavorativo + un’unità di personale impegnata al 70% rappresentano insieme una unità in equivalente a tempo pieno (e.t.p.). 
Per ogni addetto impegnato in attività di R&amp;S si assume siano associate almeno 0,1 unità espresse in termini di “equivalenti a tempo pieno”. Esempio: 5 unità di personale devono essere associate ad almeno 0,5 unità in termini di e.t.p.</t>
  </si>
  <si>
    <t>(2) Il totale del personale (numero di persone) deve corrispondere al totale del quesito 11.</t>
  </si>
  <si>
    <r>
      <t xml:space="preserve">   </t>
    </r>
    <r>
      <rPr>
        <i/>
        <sz val="8"/>
        <rFont val="Arial"/>
        <family val="2"/>
      </rPr>
      <t xml:space="preserve">      b. a carattere internazionale</t>
    </r>
  </si>
  <si>
    <r>
      <t xml:space="preserve">     </t>
    </r>
    <r>
      <rPr>
        <i/>
        <sz val="8"/>
        <rFont val="Arial"/>
        <family val="2"/>
      </rPr>
      <t xml:space="preserve"> nell'ambito della propria attività editoriale</t>
    </r>
  </si>
  <si>
    <t>ISTITUZIONE</t>
  </si>
  <si>
    <t>NELLE ISTITUZIONI PUBBLICHE</t>
  </si>
  <si>
    <t>Quesito 
3</t>
  </si>
  <si>
    <t>Scheda
informativa</t>
  </si>
  <si>
    <t>Quesito 
5</t>
  </si>
  <si>
    <t>Quesito 
18</t>
  </si>
  <si>
    <t xml:space="preserve">Selezionare la casella a destra
ATTENZIONE ! L’ente deve proseguire nella compilazione dell’intero questionario a partire dal quesito 2 </t>
  </si>
  <si>
    <t xml:space="preserve">Selezionare la casella a destra 
ATTENZIONE! L’ente deve compilare solo la scheda informativa </t>
  </si>
  <si>
    <t>Selezionare la casella a destra
ATTENZIONE! L’ente deve compilare solo la scheda informativa</t>
  </si>
  <si>
    <t>hghghghgh</t>
  </si>
  <si>
    <t>fgfgfg</t>
  </si>
  <si>
    <t xml:space="preserve"> di cui: Commissione Europea </t>
  </si>
  <si>
    <t xml:space="preserve">      industria</t>
  </si>
  <si>
    <t xml:space="preserve">          Residenziale e commerciale</t>
  </si>
  <si>
    <t xml:space="preserve">          Trasporti stradali e non stradali</t>
  </si>
  <si>
    <t xml:space="preserve">          Altro sull'efficienza energetica</t>
  </si>
  <si>
    <t xml:space="preserve">         Petrolio e gas naturale</t>
  </si>
  <si>
    <t xml:space="preserve">         Carbone</t>
  </si>
  <si>
    <t xml:space="preserve">         Cattura e sequestro CO2</t>
  </si>
  <si>
    <t xml:space="preserve">         Energia solare</t>
  </si>
  <si>
    <t xml:space="preserve">         Energia eolica</t>
  </si>
  <si>
    <t xml:space="preserve">         Biocarburanti </t>
  </si>
  <si>
    <t xml:space="preserve">         Energia geotermica</t>
  </si>
  <si>
    <t xml:space="preserve">Fonti rinnovabili di energia </t>
  </si>
  <si>
    <t xml:space="preserve">         Altre fonti rinnovabili di energia</t>
  </si>
  <si>
    <t xml:space="preserve">         Fissione nucleare</t>
  </si>
  <si>
    <t xml:space="preserve">         Fusione nucleare </t>
  </si>
  <si>
    <t xml:space="preserve">         Idrogeno</t>
  </si>
  <si>
    <t xml:space="preserve">         Generazione elettrica</t>
  </si>
  <si>
    <t xml:space="preserve">         Celle a combustione</t>
  </si>
  <si>
    <t xml:space="preserve">         Trasmissione e distribuzione elettrica</t>
  </si>
  <si>
    <t xml:space="preserve">         Accumuli elettrici</t>
  </si>
  <si>
    <t xml:space="preserve">        Tecnologie trasversali e ricerca di base</t>
  </si>
  <si>
    <t xml:space="preserve">(1) Si ricorda che, in un ente che svolge attività di R&amp;S, deve essere presente almeno un "ricercatore". Ai fini della compilazione del presente questionario si considera come "ricercatore" una figura professionale impegnata nell'ideazione, nella progettazione e nella direzione di attività di R&amp;S, a prescindere dal suo inquadramento contrattuale o dall'essere o meno dipendente dell’ente.
(2) Un’unità di personale impegnata in attività di R&amp;S al 30% del suo tempo lavorativo + un’unità di personale impegnata al 70% rappresentano insieme una unità in equivalente a tempo pieno (e.t.p.). Per ogni addetto impegnato in attività di R&amp;S si assume siano associate almeno 0,1 unità espresse in termini di “equivalenti a tempo pieno”. Esempio: 5 unità di personale devono essere associate ad almeno 0,5 unità in termini di e.t.p.
(3) Si segnala che la remunerazione del personale interno è quella riportata nel quesito 2 alla riga 202, mentre la remunerazione del personale esterno è quella indicata, nello stesso quesito, alla riga 206.
</t>
  </si>
  <si>
    <t xml:space="preserve">La descrizione delle discipline scientifiche è consultabile nella Tabella 2 allegata alle istruzioni.
</t>
  </si>
  <si>
    <t>(1) In coerenza con quanto dichiarato al quesito 5 sulle previsioni di spesa.</t>
  </si>
  <si>
    <t>20 – ATTENZIONE: IL QUESITO 20 NON DEVE ESSERE COMPILATO</t>
  </si>
  <si>
    <t xml:space="preserve">  8. Commissione Europea</t>
  </si>
  <si>
    <t xml:space="preserve">      DISCIPLINE SCIENTIFICHE (si consulti la Tabella 2 allegata alle istruzioni) </t>
  </si>
  <si>
    <t>Scienze naturali</t>
  </si>
  <si>
    <t>Scienze ingegneristiche e ricerca tecnologica</t>
  </si>
  <si>
    <t>Scienze mediche e sanitarie</t>
  </si>
  <si>
    <t xml:space="preserve">Scienze agrarie </t>
  </si>
  <si>
    <t>Scienze sociali</t>
  </si>
  <si>
    <t xml:space="preserve">            Totale (1)</t>
  </si>
  <si>
    <t xml:space="preserve">Personale esterno impegnato in R&amp;S </t>
  </si>
  <si>
    <t xml:space="preserve">   -       con rapporto di collaborazione coordinata e continuativa (CO.CO.CO) oppure con contratto a progetto (CO.CO.PRO)</t>
  </si>
  <si>
    <t xml:space="preserve"> -       percettori di assegno di ricerca (3)</t>
  </si>
  <si>
    <t xml:space="preserve">Selezionare la casella a destra 
ATTENZIONE ! L’ente deve compilare il quesito 3 e la scheda informativa </t>
  </si>
  <si>
    <t>ric m</t>
  </si>
  <si>
    <t>ricF</t>
  </si>
  <si>
    <t>tec/altM</t>
  </si>
  <si>
    <t>tec/altF</t>
  </si>
  <si>
    <t>tm</t>
  </si>
  <si>
    <t>tf</t>
  </si>
  <si>
    <t>apm</t>
  </si>
  <si>
    <t>apf</t>
  </si>
  <si>
    <t xml:space="preserve">  2. Altri enti di ricerca pubblici (escluso il CNR)</t>
  </si>
  <si>
    <t xml:space="preserve">  4. Altri soggetti  pubblici</t>
  </si>
  <si>
    <t xml:space="preserve">  7. Consorzi di ricerca pubblici e privati (compresi quelli cui l'Ente partecipa)</t>
  </si>
  <si>
    <t xml:space="preserve">  3. Università pubbliche e private </t>
  </si>
  <si>
    <t>ISTAT - Servizio SEC</t>
  </si>
  <si>
    <t xml:space="preserve">
</t>
  </si>
  <si>
    <t>sito web dell'ente:</t>
  </si>
  <si>
    <t>fff</t>
  </si>
  <si>
    <t>(1) Il totale del personale deve essere inferiore (o uguale) al totale del quesito 12.</t>
  </si>
  <si>
    <t xml:space="preserve"> SELEZIONARE SI O NO    =&gt;</t>
  </si>
  <si>
    <r>
      <t>In caso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AFFERMATIVO</t>
    </r>
    <r>
      <rPr>
        <b/>
        <i/>
        <sz val="8"/>
        <rFont val="Arial"/>
        <family val="2"/>
      </rPr>
      <t xml:space="preserve"> indicare da quali organismi (sono ammesse più risposte)</t>
    </r>
  </si>
  <si>
    <r>
      <t xml:space="preserve">In caso di risposta </t>
    </r>
    <r>
      <rPr>
        <b/>
        <sz val="8"/>
        <color rgb="FFFF0000"/>
        <rFont val="Arial"/>
        <family val="2"/>
      </rPr>
      <t>AFFERMATIVA</t>
    </r>
    <r>
      <rPr>
        <b/>
        <sz val="8"/>
        <rFont val="Arial"/>
        <family val="2"/>
      </rPr>
      <t xml:space="preserve"> andare al quesito 25.</t>
    </r>
  </si>
  <si>
    <t xml:space="preserve">  9. Altro (specificare nello spazio accanto)</t>
  </si>
  <si>
    <r>
      <t xml:space="preserve">            </t>
    </r>
    <r>
      <rPr>
        <b/>
        <sz val="10"/>
        <color rgb="FFFF0000"/>
        <rFont val="Arial"/>
        <family val="2"/>
      </rPr>
      <t>SELEZIONARE SI O NO</t>
    </r>
  </si>
  <si>
    <t xml:space="preserve"> e) Università pubbliche e private italiane</t>
  </si>
  <si>
    <r>
      <t xml:space="preserve"> L'ENTE HA UN UFFICIO DI TRASFERIMENTO TECNOLOGICO (UTT) O UN UFFICIO ANALOGO PER GESTIRE I TITOLI DI PROPRIETÀ INTELLETTUALE E LE ATTIVITÀ DI TRASFERIMENTO TECNOLOGICO VERSO SOGGETTI ESTERNI ?                             </t>
    </r>
    <r>
      <rPr>
        <b/>
        <sz val="8"/>
        <color rgb="FFFF0000"/>
        <rFont val="Arial"/>
        <family val="2"/>
      </rPr>
      <t>SELEZIONARE SI O NO</t>
    </r>
  </si>
  <si>
    <t>SELEZIONARE SI O NO</t>
  </si>
  <si>
    <t xml:space="preserve"> c) Centri di ricerca, istituzioni e laboratori privati italiani</t>
  </si>
  <si>
    <t xml:space="preserve"> d) Centri di ricerca, istituzioni e laboratori pubblici italiani</t>
  </si>
  <si>
    <t>- Amministrazioni pubbliche centrali e contributi 5X1000 irpef</t>
  </si>
  <si>
    <t>2020 (2)</t>
  </si>
  <si>
    <t>Studi e ricerche in ambito umanistico e nelle arti</t>
  </si>
  <si>
    <t xml:space="preserve"> 5. Numero di pubblicazioni scientifiche e tecniche diverse dalle precedenti (es. supporti digitali)</t>
  </si>
  <si>
    <t>2.  Diritti di proprietà intellettuale a titolarità dell'Ente, attivi al 31/12/2018 (Numero)</t>
  </si>
  <si>
    <t>3.  Numero di contratti di licenza/opzione per l'utilizzo dei risultati della R&amp;S protetti da DPI  a titolarità dell'Ente stipulati nel 2018</t>
  </si>
  <si>
    <t>4.  Ammontare complessivo delle entrate derivanti da contratti di licenza/opzione attivi nel 2018 (Migliaia di euro)</t>
  </si>
  <si>
    <t>5.  Numero di contratti di cessione di titolarità o di quote di essa relativa a brevetti  o altri DPI stipulati nel 2018</t>
  </si>
  <si>
    <t>6.  Ammontare complessivo delle entrate derivanti da contratti di cessione di titolarità o di quote di essa relativa a brevetti o altri DPI attivi  nel 2018 (Migliaia di euro)</t>
  </si>
  <si>
    <t>7.  Numero di accordi di segretezza (confidencial agreements/secrecy agreements) stipulati nel 2018</t>
  </si>
  <si>
    <t>CONSUNTIVO 2019 - PREVISIONI 2020-2021</t>
  </si>
  <si>
    <t>Nel presente questionario vanno riportati i dati relativi all'attività di ricerca e sviluppo (R&amp;S) svolta dal Vostro ente nel corso del 2019 e a quella prevista per il biennio 2020-2021, secondo le definizioni riportate di seguito e nelle istruzioni allegate al questionario.</t>
  </si>
  <si>
    <t>Nel 2019 l'ente ha svolto attività di R&amp;S INTRA-MUROS (associata, o meno, a R&amp;S EXTRA-MUROS)</t>
  </si>
  <si>
    <t>Nel 2019 l'ente non ha svolto attività di R&amp;S INTRA-MUROS ma ha commissionato attività di R&amp;S ad altri soggetti (R&amp;S EXTRA-MUROS).</t>
  </si>
  <si>
    <t>Nel 2019 l'ente non ha svolto né attività di R&amp;S INTRA-MUROS né attività di R&amp;S EXTRA-MUROS, ma prevede di sostenere spese per R&amp;S INTRA-MUROS nel corso del 2020 o del 2021.</t>
  </si>
  <si>
    <t>Selezionare la  casella a destra 
ATTENZIONE! L’ente deve compilare il quesito 5 relativamente alle colonne riferite al 2020 e al 2021, il quesito 18 e la scheda informativa</t>
  </si>
  <si>
    <t>Nel 2019 l'ente non ha svolto né attività di R&amp;S INTRA-MUROS, né attività di R&amp;S EXTRA-MUROS ma ha sostenuto spese per R&amp;S (indifferentemente INTRA-MUROS o EXTRA-MUROS) nel corso del 2017 o del 2018.</t>
  </si>
  <si>
    <t>Dal 2017 l'ente non svolge attività di R&amp;S INTRA-MUROS o attività di R&amp;S EXTRA-MUROS e non prevede di sostenere nel futuro spese per R&amp;S INTRA-MUROS.</t>
  </si>
  <si>
    <t xml:space="preserve"> 2 - SPESE SOSTENUTE DALL'ENTE PER ATTIVITÀ DI R&amp;S INTRA-MUROS PER VOCE ECONOMICA. ANNO 2019
</t>
  </si>
  <si>
    <r>
      <t xml:space="preserve">3 - SPESE SOSTENUTE PER ATTIVITÀ DI R&amp;S EXTRA-MUROS COMMISSIONATE DALL’ENTE A SOGGETTI ESTERNI (1). ANNO 2019
</t>
    </r>
    <r>
      <rPr>
        <i/>
        <sz val="10"/>
        <color indexed="63"/>
        <rFont val="Arial"/>
        <family val="2"/>
      </rPr>
      <t>(Inserire i dati in migliaia di Euro)</t>
    </r>
    <r>
      <rPr>
        <b/>
        <i/>
        <sz val="10"/>
        <color indexed="63"/>
        <rFont val="Arial"/>
        <family val="2"/>
      </rPr>
      <t xml:space="preserve">
</t>
    </r>
  </si>
  <si>
    <t>(1) Nel quesito devono essere indicate le spese per attività di ricerca commissionata dall’ente a strutture esterne, pubbliche e private, nel corso del 2019.</t>
  </si>
  <si>
    <t xml:space="preserve"> 4 - SPESE PER ATTIVITA’ DI R&amp;S INTRA-MUROS PER FONTE DI FINANZIAMENTO. ANNO 2019
(Inserire i dati in migliaia di Euro)
</t>
  </si>
  <si>
    <t xml:space="preserve">5 - SPESE PER ATTIVITA’ DI R&amp;S INTRA-MUROS PER REGIONE. ANNO 2019 E PREVISIONI 2020 E 2021
(Inserire i dati in migliaia di Euro)
</t>
  </si>
  <si>
    <t>2021 (2)</t>
  </si>
  <si>
    <t xml:space="preserve">(1) Il totale della spesa relativa al 2019 deve corrispondere al totale del quesito 2.
(2) Nel caso non siano previste spese per R&amp;S intra-muros per gli anni 2020 e/o 2021, si prega di inserire il valore 0 in corrispondenza della/e regione/i in cui si è svolta l’attività di ricerca nel 2019.
Nel caso non sia possibile valutare le spese per R&amp;S intra-muros previste per gli anni 2020 e 2021, si prega di specificarne il motivo nello spazio riservato alle osservazioni. 
</t>
  </si>
  <si>
    <r>
      <t xml:space="preserve">6 - SPESE PER ATTIVITÀ DI R&amp;S INTRA-MUROS PER OBIETTIVI SOCIO-ECONOMICI. ANNO 2019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</si>
  <si>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r>
      <t xml:space="preserve">7 - SPESE PER ATTIVITÀ DI R&amp;S INTRA-MUROS PER TIPO DI RICERCA. ANNO 2019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</si>
  <si>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r>
      <t xml:space="preserve">8 - SPESE PER ATTIVITÀ DI R&amp;S INTRA-MUROS PER DISCIPLINA SCIENTIFICA. ANNO 2019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</si>
  <si>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t xml:space="preserve">9 – NEL CORSO DEL 2019, L’ENTE HA SVOLTO ATTIVITÁ DI R&amp;S INTRA-MUROS NEL SETTORE DELL'ENERGIA? 
</t>
  </si>
  <si>
    <r>
      <t xml:space="preserve">In caso affermativo indicare, relativamente al 2019, la spesa per ciascuna delle seguenti aree di R&amp;S. 
</t>
    </r>
    <r>
      <rPr>
        <i/>
        <sz val="8"/>
        <color indexed="63"/>
        <rFont val="Arial"/>
        <family val="2"/>
      </rPr>
      <t>(Inserire i dati in migliaia di Euro)</t>
    </r>
  </si>
  <si>
    <t xml:space="preserve">10 – NEL CORSO DEL 2019, L’ENTE HA SVOLTO ATTIVITÁ DI R&amp;S INTRA-MUROS NEL SETTORE DELLE NANOTECNOLOGIE?                                </t>
  </si>
  <si>
    <r>
      <t xml:space="preserve">11 –  PERSONALE INTERNO ED ESTERNO IMPEGNATO IN ATTIVITA’ DI R&amp;S INTRA-MUROS (1)(2)(3). ANNO 2019
(Numero di persone ed Unità equivalenti a tempo pieno)
</t>
    </r>
    <r>
      <rPr>
        <b/>
        <i/>
        <u/>
        <sz val="8"/>
        <color indexed="63"/>
        <rFont val="Arial"/>
        <family val="2"/>
      </rPr>
      <t>Attenzione</t>
    </r>
    <r>
      <rPr>
        <b/>
        <i/>
        <sz val="8"/>
        <color indexed="63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</si>
  <si>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r>
      <t xml:space="preserve"> 12- PERSONALE IMPEGNATO IN ATTIVITA’ DI R&amp;S INTRA-MUROS PER SESSO E CLASSE DI ETA’. ANNO 2019
</t>
    </r>
    <r>
      <rPr>
        <i/>
        <sz val="8"/>
        <rFont val="Arial"/>
        <family val="2"/>
      </rPr>
      <t>(Numero di persone)</t>
    </r>
  </si>
  <si>
    <r>
      <t xml:space="preserve"> 13 –  PERSONALE IMPEGNATO IN ATTIVITÀ DI R&amp;S INTRA-MUROS PER AREA GEOGRAFICA. ANNO 2019
</t>
    </r>
    <r>
      <rPr>
        <i/>
        <sz val="8"/>
        <rFont val="Arial"/>
        <family val="2"/>
      </rPr>
      <t>(Numero di persone con nazionalità non italiana)</t>
    </r>
  </si>
  <si>
    <r>
      <t>14 –  PERSONALE IMPEGNATO IN ATTIVITA’ DI R&amp;S INTRA-MUROS</t>
    </r>
    <r>
      <rPr>
        <b/>
        <sz val="8"/>
        <rFont val="Arial"/>
        <family val="2"/>
      </rPr>
      <t xml:space="preserve"> PER SESSO, MANSIONE E TITOLO DI STUDIO (1). ANNO 2019</t>
    </r>
  </si>
  <si>
    <r>
      <t>15 – PERSONALE IMPEGNATO IN ATTIVITA’ DI R&amp;S INTRA-MUROS</t>
    </r>
    <r>
      <rPr>
        <b/>
        <sz val="8"/>
        <rFont val="Arial"/>
        <family val="2"/>
      </rPr>
      <t xml:space="preserve"> PER MANSIONE E TIPO DI RICERCA. ANNO 2019
(Unità equivalenti a tempo pieno)</t>
    </r>
    <r>
      <rPr>
        <sz val="8"/>
        <rFont val="Arial"/>
        <family val="2"/>
      </rPr>
      <t xml:space="preserve">
Attenzione: i dati in unità equivalenti a tempo pieno devono essere riportati con una cifra decimale anche nel caso in cui tale cifra sia pari a zero. Esempio: nove unità di personale = 9,0</t>
    </r>
  </si>
  <si>
    <r>
      <t>16 – PERSONALE IMPEGNATO IN ATTIVITA’ DI R&amp;S INTRA-MUROS PER SESSO E REGIONE. ANNO 2019</t>
    </r>
    <r>
      <rPr>
        <sz val="8"/>
        <rFont val="Arial"/>
        <family val="2"/>
      </rPr>
      <t xml:space="preserve">
(Numero di persone ed unità equivalenti a tempo pieno)
Attenzione: i dati in unità equivalenti a tempo pieno devono essere riportati con una cifra decimale anche nel caso in cui tale cifra sia pari a zero. Es. nove unità di personale = 9,0
</t>
    </r>
  </si>
  <si>
    <r>
      <t xml:space="preserve">17 – PERSONALE IMPEGNATO IN ATTIVITÀ DI R&amp;S INTRA-MUROS PER DISCIPLINA SCIENTIFICA. ANNO 2019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</si>
  <si>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r>
      <t xml:space="preserve">18 – PREVISIONI PER IL PERSONALE IMPEGNATO IN ATTIVITA’ DI R&amp;S INTRA-MUROS PER IL 2020 E IL 2021 (1)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</si>
  <si>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r>
      <t xml:space="preserve">19 –PERSONALE NON CONSIDERATO AL QUESITO 11 CHE COLLABORA AD ATTIVITA’ DI R&amp;S INTRA-MUROS. ANNO 2019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>: i dati in unità equivalenti a tempo pieno devono essere riportati con una cifra decimale anche nel caso in cui tale cifra sia pari a zero. Es. nove unità di personale = 9,0</t>
    </r>
    <r>
      <rPr>
        <b/>
        <sz val="8"/>
        <rFont val="Arial"/>
        <family val="2"/>
      </rPr>
      <t xml:space="preserve">
</t>
    </r>
  </si>
  <si>
    <t>21 – NEL CORSO DEL 2019 L’ENTE HA SVOLTO ATTIVITÀ DI R&amp;S INTRA-MUROS IN COLLABORAZIONE CON SOGGETTI ESTERNI? (1)</t>
  </si>
  <si>
    <t>22 –  INDICARE, CON RIFERIMENTO AI RISULTATI TECNICO-SCIENTIFICI OTTENUTI NEL 2019 DALL’ENTE SULLA BASE DELLA PROPRIA ATTIVITA’ DI R&amp;S INTRA-MUROS:</t>
  </si>
  <si>
    <t>23 –  VALORIZZAZIONE ECONOMICA DEI RISULTATI DELLA R&amp;S E GESTIONE DEI DIRITTI DI PROPRIETA’ INTELLETTUALE (DPI) NEL 2019</t>
  </si>
  <si>
    <t xml:space="preserve">24 –NEL CORSO DEL 2019 L’ENTE HA SVOLTO O FINANZIATO ATTIVITÁ DI RICERCA E SVILUPPO (R&amp;S) NEL SETTORE DELLE BIOTECNOLOGIE? (1)                                                                                                                                   </t>
  </si>
  <si>
    <r>
      <t xml:space="preserve">25 – SPESE SOSTENUTE DALL’ENTE PER ATTIVITA’ DI R&amp;S INTRA-MUROS NEL SETTORE DELLE BIOTECNOLOGIE PER AREA DI RICERCA. ANNO 2019
</t>
    </r>
    <r>
      <rPr>
        <sz val="8"/>
        <rFont val="Arial"/>
        <family val="2"/>
      </rPr>
      <t>(Inserire i dati in migliaia di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</si>
</sst>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00"/>
    <numFmt numFmtId="165" formatCode="_-[$€]\ * #,##0.00_-;\-[$€]\ * #,##0.00_-;_-[$€]\ * &quot;-&quot;??_-;_-@_-"/>
    <numFmt numFmtId="166" formatCode="_-* #,##0_-;\-* #,##0_-;_-* &quot;-&quot;??_-;_-@_-"/>
    <numFmt numFmtId="167" formatCode="#,##0.0"/>
    <numFmt numFmtId="168" formatCode="_-* #,##0.0_-;\-* #,##0.0_-;_-* &quot;-&quot;?_-;_-@_-"/>
    <numFmt numFmtId="169" formatCode="0.0"/>
    <numFmt numFmtId="170" formatCode="000000000"/>
  </numFmts>
  <fonts count="14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9"/>
      <color indexed="63"/>
      <name val="Comic Sans MS"/>
      <family val="4"/>
    </font>
    <font>
      <sz val="10"/>
      <color indexed="63"/>
      <name val="Comic Sans MS"/>
      <family val="4"/>
    </font>
    <font>
      <sz val="8"/>
      <color indexed="63"/>
      <name val="Comic Sans MS"/>
      <family val="4"/>
    </font>
    <font>
      <b/>
      <sz val="8"/>
      <color indexed="63"/>
      <name val="Comic Sans MS"/>
      <family val="4"/>
    </font>
    <font>
      <b/>
      <sz val="10"/>
      <color indexed="63"/>
      <name val="Comic Sans MS"/>
      <family val="4"/>
    </font>
    <font>
      <b/>
      <sz val="9"/>
      <color indexed="63"/>
      <name val="Comic Sans MS"/>
      <family val="4"/>
    </font>
    <font>
      <b/>
      <sz val="6"/>
      <color indexed="63"/>
      <name val="Comic Sans MS"/>
      <family val="4"/>
    </font>
    <font>
      <b/>
      <sz val="13"/>
      <color indexed="63"/>
      <name val="Comic Sans MS"/>
      <family val="4"/>
    </font>
    <font>
      <sz val="9"/>
      <name val="Comic Sans MS"/>
      <family val="4"/>
    </font>
    <font>
      <sz val="9"/>
      <color indexed="10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sz val="10"/>
      <name val="Comic Sans MS"/>
      <family val="4"/>
    </font>
    <font>
      <sz val="9"/>
      <color indexed="9"/>
      <name val="Comic Sans MS"/>
      <family val="4"/>
    </font>
    <font>
      <b/>
      <sz val="9"/>
      <color indexed="10"/>
      <name val="Comic Sans MS"/>
      <family val="4"/>
    </font>
    <font>
      <b/>
      <sz val="9"/>
      <color indexed="9"/>
      <name val="Comic Sans MS"/>
      <family val="4"/>
    </font>
    <font>
      <sz val="10"/>
      <color indexed="9"/>
      <name val="Comic Sans MS"/>
      <family val="4"/>
    </font>
    <font>
      <sz val="8"/>
      <color indexed="10"/>
      <name val="Comic Sans MS"/>
      <family val="4"/>
    </font>
    <font>
      <sz val="7"/>
      <color indexed="9"/>
      <name val="Comic Sans MS"/>
      <family val="4"/>
    </font>
    <font>
      <sz val="9"/>
      <color indexed="18"/>
      <name val="Comic Sans MS"/>
      <family val="4"/>
    </font>
    <font>
      <sz val="8"/>
      <color indexed="18"/>
      <name val="Comic Sans MS"/>
      <family val="4"/>
    </font>
    <font>
      <b/>
      <i/>
      <sz val="8"/>
      <name val="Century Schoolbook"/>
      <family val="1"/>
    </font>
    <font>
      <i/>
      <sz val="9"/>
      <name val="Century Schoolbook"/>
      <family val="1"/>
    </font>
    <font>
      <i/>
      <sz val="9"/>
      <color indexed="63"/>
      <name val="Century Schoolbook"/>
      <family val="1"/>
    </font>
    <font>
      <i/>
      <sz val="10"/>
      <color indexed="63"/>
      <name val="Century Schoolbook"/>
      <family val="1"/>
    </font>
    <font>
      <i/>
      <sz val="9"/>
      <color indexed="9"/>
      <name val="Century Schoolbook"/>
      <family val="1"/>
    </font>
    <font>
      <sz val="9"/>
      <color indexed="10"/>
      <name val="Comic Sans MS"/>
      <family val="4"/>
    </font>
    <font>
      <b/>
      <sz val="8"/>
      <color indexed="10"/>
      <name val="Comic Sans MS"/>
      <family val="4"/>
    </font>
    <font>
      <b/>
      <sz val="8"/>
      <color indexed="9"/>
      <name val="Comic Sans MS"/>
      <family val="4"/>
    </font>
    <font>
      <sz val="7"/>
      <name val="Arial"/>
      <family val="2"/>
    </font>
    <font>
      <b/>
      <sz val="7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i/>
      <sz val="8"/>
      <name val="Arial"/>
      <family val="2"/>
    </font>
    <font>
      <i/>
      <sz val="7"/>
      <name val="Arial"/>
      <family val="2"/>
    </font>
    <font>
      <b/>
      <sz val="12"/>
      <name val="Comic Sans MS"/>
      <family val="4"/>
    </font>
    <font>
      <i/>
      <sz val="8"/>
      <name val="Arial"/>
      <family val="2"/>
    </font>
    <font>
      <sz val="8"/>
      <color indexed="63"/>
      <name val="Arial"/>
      <family val="2"/>
    </font>
    <font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color indexed="6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color indexed="21"/>
      <name val="Arial"/>
      <family val="2"/>
    </font>
    <font>
      <i/>
      <sz val="10"/>
      <color indexed="21"/>
      <name val="Arial"/>
      <family val="2"/>
    </font>
    <font>
      <i/>
      <sz val="9"/>
      <color indexed="63"/>
      <name val="Arial"/>
      <family val="2"/>
    </font>
    <font>
      <i/>
      <sz val="9"/>
      <name val="Arial"/>
      <family val="2"/>
    </font>
    <font>
      <b/>
      <sz val="13"/>
      <color indexed="63"/>
      <name val="Arial"/>
      <family val="2"/>
    </font>
    <font>
      <sz val="14"/>
      <color indexed="63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i/>
      <sz val="10"/>
      <color indexed="63"/>
      <name val="Arial"/>
      <family val="2"/>
    </font>
    <font>
      <i/>
      <sz val="10"/>
      <color indexed="63"/>
      <name val="Arial"/>
      <family val="2"/>
    </font>
    <font>
      <b/>
      <sz val="8"/>
      <color indexed="63"/>
      <name val="Arial"/>
      <family val="2"/>
    </font>
    <font>
      <sz val="7"/>
      <color indexed="63"/>
      <name val="Arial"/>
      <family val="2"/>
    </font>
    <font>
      <b/>
      <sz val="9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9"/>
      <color indexed="10"/>
      <name val="Arial"/>
      <family val="2"/>
    </font>
    <font>
      <b/>
      <sz val="10"/>
      <color indexed="49"/>
      <name val="Arial"/>
      <family val="2"/>
    </font>
    <font>
      <b/>
      <i/>
      <sz val="8"/>
      <color indexed="10"/>
      <name val="Arial"/>
      <family val="2"/>
    </font>
    <font>
      <sz val="8"/>
      <name val="Times New Roman"/>
      <family val="1"/>
    </font>
    <font>
      <b/>
      <i/>
      <sz val="9"/>
      <name val="Arial"/>
      <family val="2"/>
    </font>
    <font>
      <sz val="12"/>
      <color indexed="63"/>
      <name val="Arial"/>
      <family val="2"/>
    </font>
    <font>
      <i/>
      <sz val="8"/>
      <color indexed="63"/>
      <name val="Century Schoolbook"/>
      <family val="1"/>
    </font>
    <font>
      <i/>
      <sz val="12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u/>
      <sz val="12"/>
      <color indexed="63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i/>
      <u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Comic Sans MS"/>
      <family val="4"/>
    </font>
    <font>
      <sz val="9"/>
      <color theme="0"/>
      <name val="Comic Sans MS"/>
      <family val="4"/>
    </font>
    <font>
      <b/>
      <sz val="8"/>
      <color theme="0"/>
      <name val="Comic Sans MS"/>
      <family val="4"/>
    </font>
    <font>
      <b/>
      <sz val="10"/>
      <color theme="0"/>
      <name val="Comic Sans MS"/>
      <family val="4"/>
    </font>
    <font>
      <sz val="8"/>
      <color theme="0"/>
      <name val="Comic Sans MS"/>
      <family val="4"/>
    </font>
    <font>
      <sz val="7"/>
      <color theme="0"/>
      <name val="Comic Sans MS"/>
      <family val="4"/>
    </font>
    <font>
      <b/>
      <sz val="9"/>
      <color theme="0"/>
      <name val="Comic Sans MS"/>
      <family val="4"/>
    </font>
    <font>
      <b/>
      <sz val="7"/>
      <color theme="0"/>
      <name val="Comic Sans MS"/>
      <family val="4"/>
    </font>
    <font>
      <i/>
      <sz val="9"/>
      <color theme="0"/>
      <name val="Century Schoolbook"/>
      <family val="1"/>
    </font>
    <font>
      <b/>
      <i/>
      <sz val="9"/>
      <color theme="0"/>
      <name val="Century Schoolbook"/>
      <family val="1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Comic Sans MS"/>
      <family val="4"/>
    </font>
    <font>
      <b/>
      <sz val="10"/>
      <color theme="0"/>
      <name val="Arial"/>
      <family val="2"/>
    </font>
    <font>
      <i/>
      <sz val="8"/>
      <color theme="0"/>
      <name val="Century Schoolbook"/>
      <family val="1"/>
    </font>
    <font>
      <b/>
      <sz val="9"/>
      <color rgb="FF00B050"/>
      <name val="Britannic Bold"/>
      <family val="2"/>
    </font>
    <font>
      <b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2"/>
      <color rgb="FF0070C0"/>
      <name val="Arial"/>
      <family val="2"/>
    </font>
    <font>
      <b/>
      <i/>
      <sz val="12"/>
      <color theme="0"/>
      <name val="Arial"/>
      <family val="2"/>
    </font>
    <font>
      <b/>
      <sz val="12"/>
      <color rgb="FFFF0000"/>
      <name val="Comic Sans MS"/>
      <family val="4"/>
    </font>
    <font>
      <sz val="8"/>
      <color rgb="FF000000"/>
      <name val="Calibri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8"/>
      <color rgb="FF000000"/>
      <name val="Tahoma"/>
      <family val="2"/>
    </font>
    <font>
      <b/>
      <sz val="7"/>
      <color indexed="63"/>
      <name val="Arial"/>
      <family val="2"/>
    </font>
    <font>
      <sz val="8"/>
      <color rgb="FFFF0000"/>
      <name val="Arial"/>
      <family val="2"/>
    </font>
    <font>
      <b/>
      <sz val="9"/>
      <color rgb="FFFF0000"/>
      <name val="Comic Sans MS"/>
      <family val="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  <font>
      <b/>
      <sz val="10"/>
      <color theme="5"/>
      <name val="Arial"/>
      <family val="2"/>
    </font>
    <font>
      <u/>
      <sz val="10"/>
      <color theme="5"/>
      <name val="Arial"/>
      <family val="2"/>
    </font>
    <font>
      <b/>
      <sz val="11"/>
      <color indexed="6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3" tint="-0.24994659260841701"/>
      </patternFill>
    </fill>
    <fill>
      <patternFill patternType="gray0625">
        <fgColor auto="1"/>
        <bgColor theme="4" tint="-0.24994659260841701"/>
      </patternFill>
    </fill>
    <fill>
      <patternFill patternType="gray125">
        <fgColor auto="1"/>
        <bgColor theme="3" tint="0.399884029663991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01" fillId="0" borderId="0" applyNumberFormat="0" applyFill="0" applyBorder="0" applyAlignment="0" applyProtection="0"/>
  </cellStyleXfs>
  <cellXfs count="116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Fill="1" applyProtection="1"/>
    <xf numFmtId="0" fontId="6" fillId="0" borderId="0" xfId="0" applyFont="1" applyProtection="1"/>
    <xf numFmtId="0" fontId="13" fillId="0" borderId="0" xfId="0" applyFont="1" applyProtection="1"/>
    <xf numFmtId="0" fontId="3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Fill="1" applyProtection="1"/>
    <xf numFmtId="0" fontId="13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0" fontId="17" fillId="0" borderId="0" xfId="0" applyFont="1" applyProtection="1"/>
    <xf numFmtId="0" fontId="20" fillId="0" borderId="0" xfId="0" applyFont="1" applyProtection="1"/>
    <xf numFmtId="0" fontId="21" fillId="0" borderId="0" xfId="0" applyFont="1" applyBorder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0" borderId="0" xfId="0" applyFont="1" applyBorder="1" applyProtection="1"/>
    <xf numFmtId="0" fontId="18" fillId="0" borderId="0" xfId="0" applyFont="1" applyBorder="1" applyProtection="1"/>
    <xf numFmtId="0" fontId="18" fillId="0" borderId="0" xfId="0" applyFont="1" applyProtection="1"/>
    <xf numFmtId="0" fontId="16" fillId="0" borderId="0" xfId="0" applyFont="1" applyFill="1" applyBorder="1" applyAlignment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6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2" fillId="0" borderId="0" xfId="0" applyFont="1" applyBorder="1" applyProtection="1"/>
    <xf numFmtId="0" fontId="26" fillId="0" borderId="0" xfId="0" applyFont="1" applyProtection="1"/>
    <xf numFmtId="0" fontId="22" fillId="0" borderId="0" xfId="0" applyFont="1" applyBorder="1" applyAlignment="1" applyProtection="1">
      <alignment vertical="center"/>
    </xf>
    <xf numFmtId="0" fontId="25" fillId="0" borderId="0" xfId="0" applyFont="1" applyProtection="1"/>
    <xf numFmtId="0" fontId="29" fillId="0" borderId="0" xfId="0" applyFont="1" applyProtection="1"/>
    <xf numFmtId="0" fontId="25" fillId="0" borderId="0" xfId="0" applyFont="1" applyBorder="1" applyProtection="1"/>
    <xf numFmtId="0" fontId="28" fillId="0" borderId="0" xfId="0" applyFont="1" applyBorder="1" applyProtection="1"/>
    <xf numFmtId="0" fontId="24" fillId="0" borderId="0" xfId="0" applyFont="1" applyBorder="1" applyProtection="1"/>
    <xf numFmtId="0" fontId="29" fillId="0" borderId="0" xfId="0" applyFont="1" applyBorder="1" applyProtection="1"/>
    <xf numFmtId="0" fontId="29" fillId="2" borderId="0" xfId="0" applyFont="1" applyFill="1" applyBorder="1" applyProtection="1"/>
    <xf numFmtId="0" fontId="27" fillId="2" borderId="0" xfId="0" applyFont="1" applyFill="1" applyBorder="1" applyProtection="1"/>
    <xf numFmtId="0" fontId="27" fillId="0" borderId="0" xfId="0" applyFont="1" applyBorder="1" applyProtection="1"/>
    <xf numFmtId="0" fontId="29" fillId="0" borderId="0" xfId="0" applyFont="1" applyFill="1" applyBorder="1" applyProtection="1"/>
    <xf numFmtId="0" fontId="29" fillId="0" borderId="0" xfId="0" applyFont="1" applyBorder="1" applyAlignment="1" applyProtection="1">
      <alignment vertical="center"/>
    </xf>
    <xf numFmtId="0" fontId="25" fillId="0" borderId="0" xfId="0" applyFont="1" applyAlignment="1" applyProtection="1"/>
    <xf numFmtId="0" fontId="22" fillId="0" borderId="0" xfId="0" applyFont="1" applyFill="1" applyBorder="1" applyProtection="1"/>
    <xf numFmtId="0" fontId="5" fillId="0" borderId="0" xfId="0" applyFont="1" applyProtection="1"/>
    <xf numFmtId="0" fontId="2" fillId="0" borderId="0" xfId="0" applyFont="1" applyProtection="1"/>
    <xf numFmtId="0" fontId="6" fillId="0" borderId="0" xfId="0" applyFont="1" applyBorder="1" applyProtection="1"/>
    <xf numFmtId="0" fontId="28" fillId="0" borderId="0" xfId="0" applyFont="1" applyProtection="1"/>
    <xf numFmtId="0" fontId="25" fillId="0" borderId="0" xfId="0" applyFont="1" applyFill="1" applyBorder="1" applyProtection="1"/>
    <xf numFmtId="0" fontId="14" fillId="0" borderId="0" xfId="0" applyFont="1" applyAlignment="1" applyProtection="1">
      <alignment horizontal="right" vertical="top"/>
    </xf>
    <xf numFmtId="0" fontId="19" fillId="0" borderId="0" xfId="0" applyFont="1" applyBorder="1" applyProtection="1"/>
    <xf numFmtId="0" fontId="32" fillId="0" borderId="0" xfId="0" applyFont="1" applyProtection="1"/>
    <xf numFmtId="0" fontId="32" fillId="0" borderId="0" xfId="0" applyFont="1" applyBorder="1" applyProtection="1"/>
    <xf numFmtId="0" fontId="31" fillId="0" borderId="0" xfId="0" applyFont="1" applyBorder="1" applyProtection="1"/>
    <xf numFmtId="0" fontId="34" fillId="0" borderId="0" xfId="0" applyFont="1" applyAlignment="1" applyProtection="1">
      <alignment horizontal="left" vertical="top" wrapText="1"/>
    </xf>
    <xf numFmtId="0" fontId="35" fillId="0" borderId="0" xfId="0" applyFont="1" applyBorder="1" applyProtection="1"/>
    <xf numFmtId="0" fontId="36" fillId="2" borderId="0" xfId="0" applyFont="1" applyFill="1" applyBorder="1" applyProtection="1"/>
    <xf numFmtId="0" fontId="36" fillId="0" borderId="0" xfId="0" applyFont="1" applyBorder="1" applyProtection="1"/>
    <xf numFmtId="0" fontId="42" fillId="0" borderId="0" xfId="0" applyFont="1" applyBorder="1" applyProtection="1"/>
    <xf numFmtId="0" fontId="40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22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3" xfId="0" applyFont="1" applyFill="1" applyBorder="1" applyProtection="1"/>
    <xf numFmtId="0" fontId="2" fillId="0" borderId="3" xfId="0" applyFont="1" applyBorder="1" applyProtection="1"/>
    <xf numFmtId="1" fontId="2" fillId="0" borderId="3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33" fillId="0" borderId="0" xfId="0" applyFont="1" applyBorder="1" applyProtection="1"/>
    <xf numFmtId="0" fontId="4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6" fillId="0" borderId="5" xfId="0" applyFont="1" applyBorder="1" applyAlignment="1">
      <alignment horizontal="justify" vertical="center" wrapText="1"/>
    </xf>
    <xf numFmtId="0" fontId="46" fillId="0" borderId="0" xfId="0" applyFont="1" applyBorder="1" applyAlignment="1">
      <alignment horizontal="justify" vertical="center" wrapText="1"/>
    </xf>
    <xf numFmtId="0" fontId="0" fillId="0" borderId="0" xfId="0" applyBorder="1"/>
    <xf numFmtId="0" fontId="38" fillId="0" borderId="0" xfId="0" applyFont="1" applyBorder="1" applyAlignment="1" applyProtection="1">
      <alignment vertical="center"/>
    </xf>
    <xf numFmtId="0" fontId="45" fillId="0" borderId="0" xfId="0" applyFont="1" applyBorder="1" applyAlignment="1">
      <alignment horizontal="center" vertical="center" wrapText="1"/>
    </xf>
    <xf numFmtId="0" fontId="49" fillId="0" borderId="0" xfId="0" applyFont="1"/>
    <xf numFmtId="0" fontId="6" fillId="0" borderId="0" xfId="0" applyFont="1"/>
    <xf numFmtId="0" fontId="45" fillId="0" borderId="0" xfId="0" applyFont="1" applyBorder="1" applyAlignment="1">
      <alignment vertical="center" wrapText="1"/>
    </xf>
    <xf numFmtId="0" fontId="0" fillId="0" borderId="1" xfId="0" applyBorder="1"/>
    <xf numFmtId="0" fontId="25" fillId="0" borderId="0" xfId="0" applyFont="1" applyAlignment="1" applyProtection="1">
      <alignment horizontal="right"/>
    </xf>
    <xf numFmtId="0" fontId="4" fillId="0" borderId="0" xfId="0" applyFont="1" applyBorder="1" applyAlignment="1">
      <alignment vertical="center" wrapText="1"/>
    </xf>
    <xf numFmtId="0" fontId="45" fillId="0" borderId="3" xfId="0" applyFont="1" applyBorder="1" applyAlignment="1">
      <alignment horizontal="justify" vertical="center" wrapText="1"/>
    </xf>
    <xf numFmtId="0" fontId="45" fillId="0" borderId="3" xfId="0" applyFont="1" applyBorder="1" applyAlignment="1">
      <alignment horizontal="center" vertical="center" wrapText="1"/>
    </xf>
    <xf numFmtId="1" fontId="24" fillId="0" borderId="0" xfId="0" applyNumberFormat="1" applyFont="1" applyFill="1" applyBorder="1" applyAlignment="1" applyProtection="1"/>
    <xf numFmtId="0" fontId="52" fillId="0" borderId="0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0" fontId="52" fillId="0" borderId="3" xfId="0" applyFont="1" applyBorder="1" applyAlignment="1">
      <alignment vertical="center" wrapText="1"/>
    </xf>
    <xf numFmtId="0" fontId="50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2" fillId="0" borderId="0" xfId="0" applyFont="1" applyFill="1" applyBorder="1" applyAlignment="1" applyProtection="1"/>
    <xf numFmtId="0" fontId="4" fillId="0" borderId="6" xfId="0" applyFont="1" applyBorder="1" applyAlignment="1">
      <alignment horizontal="center" vertical="center" wrapText="1"/>
    </xf>
    <xf numFmtId="0" fontId="102" fillId="0" borderId="0" xfId="0" applyFont="1" applyBorder="1" applyProtection="1"/>
    <xf numFmtId="0" fontId="103" fillId="0" borderId="0" xfId="0" applyFont="1" applyBorder="1" applyProtection="1"/>
    <xf numFmtId="0" fontId="102" fillId="0" borderId="0" xfId="0" applyFont="1" applyFill="1" applyBorder="1" applyProtection="1"/>
    <xf numFmtId="0" fontId="104" fillId="0" borderId="0" xfId="0" applyFont="1" applyBorder="1" applyProtection="1"/>
    <xf numFmtId="0" fontId="105" fillId="0" borderId="0" xfId="0" applyFont="1" applyBorder="1" applyProtection="1"/>
    <xf numFmtId="0" fontId="106" fillId="0" borderId="0" xfId="0" applyFont="1" applyBorder="1" applyProtection="1"/>
    <xf numFmtId="0" fontId="106" fillId="0" borderId="0" xfId="0" applyFont="1" applyFill="1" applyBorder="1" applyProtection="1"/>
    <xf numFmtId="0" fontId="107" fillId="0" borderId="0" xfId="0" applyFont="1" applyBorder="1" applyProtection="1"/>
    <xf numFmtId="0" fontId="106" fillId="0" borderId="0" xfId="0" applyFont="1" applyBorder="1" applyAlignment="1" applyProtection="1"/>
    <xf numFmtId="0" fontId="103" fillId="0" borderId="0" xfId="0" applyFont="1" applyFill="1" applyBorder="1" applyProtection="1"/>
    <xf numFmtId="0" fontId="104" fillId="0" borderId="0" xfId="0" applyFont="1" applyFill="1" applyProtection="1"/>
    <xf numFmtId="0" fontId="108" fillId="0" borderId="0" xfId="0" applyFont="1" applyFill="1" applyBorder="1" applyProtection="1"/>
    <xf numFmtId="0" fontId="108" fillId="0" borderId="0" xfId="0" applyFont="1" applyBorder="1" applyProtection="1"/>
    <xf numFmtId="0" fontId="106" fillId="0" borderId="0" xfId="0" applyFont="1" applyFill="1" applyAlignment="1" applyProtection="1">
      <alignment horizontal="justify" vertical="top"/>
    </xf>
    <xf numFmtId="0" fontId="104" fillId="0" borderId="0" xfId="0" applyFont="1" applyFill="1" applyAlignment="1" applyProtection="1">
      <alignment horizontal="justify" vertical="top"/>
    </xf>
    <xf numFmtId="0" fontId="109" fillId="0" borderId="0" xfId="0" applyFont="1" applyAlignment="1" applyProtection="1">
      <alignment horizontal="left" vertical="top"/>
    </xf>
    <xf numFmtId="0" fontId="103" fillId="0" borderId="0" xfId="0" applyFont="1" applyBorder="1" applyAlignment="1" applyProtection="1">
      <alignment vertical="center"/>
    </xf>
    <xf numFmtId="0" fontId="110" fillId="0" borderId="0" xfId="0" applyFont="1" applyBorder="1" applyAlignment="1" applyProtection="1">
      <alignment vertical="center"/>
    </xf>
    <xf numFmtId="0" fontId="111" fillId="0" borderId="0" xfId="0" applyFont="1" applyBorder="1" applyAlignment="1" applyProtection="1">
      <alignment vertical="center"/>
    </xf>
    <xf numFmtId="0" fontId="106" fillId="0" borderId="0" xfId="0" applyFont="1" applyProtection="1"/>
    <xf numFmtId="0" fontId="104" fillId="0" borderId="0" xfId="0" applyFont="1" applyProtection="1"/>
    <xf numFmtId="0" fontId="112" fillId="0" borderId="0" xfId="0" applyFont="1"/>
    <xf numFmtId="0" fontId="113" fillId="0" borderId="0" xfId="0" applyFont="1"/>
    <xf numFmtId="0" fontId="114" fillId="0" borderId="0" xfId="0" applyFont="1" applyProtection="1"/>
    <xf numFmtId="0" fontId="114" fillId="2" borderId="0" xfId="0" applyFont="1" applyFill="1" applyProtection="1"/>
    <xf numFmtId="0" fontId="114" fillId="2" borderId="0" xfId="0" applyFont="1" applyFill="1" applyBorder="1" applyProtection="1"/>
    <xf numFmtId="0" fontId="112" fillId="2" borderId="0" xfId="0" applyFont="1" applyFill="1" applyProtection="1">
      <protection hidden="1"/>
    </xf>
    <xf numFmtId="0" fontId="112" fillId="2" borderId="0" xfId="0" applyFont="1" applyFill="1" applyBorder="1" applyProtection="1">
      <protection hidden="1"/>
    </xf>
    <xf numFmtId="0" fontId="112" fillId="0" borderId="0" xfId="0" applyFont="1" applyProtection="1"/>
    <xf numFmtId="0" fontId="112" fillId="2" borderId="0" xfId="0" applyFont="1" applyFill="1" applyProtection="1"/>
    <xf numFmtId="0" fontId="112" fillId="0" borderId="0" xfId="0" applyFont="1" applyBorder="1" applyProtection="1"/>
    <xf numFmtId="0" fontId="113" fillId="0" borderId="0" xfId="0" applyFont="1" applyBorder="1" applyAlignment="1" applyProtection="1"/>
    <xf numFmtId="0" fontId="112" fillId="0" borderId="0" xfId="0" applyFont="1" applyFill="1" applyBorder="1" applyProtection="1"/>
    <xf numFmtId="0" fontId="112" fillId="0" borderId="0" xfId="0" applyFont="1" applyFill="1" applyProtection="1"/>
    <xf numFmtId="0" fontId="108" fillId="0" borderId="0" xfId="0" applyFont="1" applyFill="1" applyBorder="1" applyAlignment="1" applyProtection="1"/>
    <xf numFmtId="0" fontId="105" fillId="0" borderId="0" xfId="0" applyFont="1" applyFill="1" applyBorder="1" applyAlignment="1" applyProtection="1"/>
    <xf numFmtId="0" fontId="114" fillId="0" borderId="0" xfId="0" applyFont="1" applyFill="1" applyBorder="1" applyProtection="1"/>
    <xf numFmtId="0" fontId="114" fillId="0" borderId="0" xfId="0" applyFont="1" applyFill="1" applyProtection="1"/>
    <xf numFmtId="0" fontId="113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116" fillId="0" borderId="0" xfId="0" applyFont="1" applyProtection="1"/>
    <xf numFmtId="0" fontId="45" fillId="0" borderId="0" xfId="0" applyFont="1" applyBorder="1" applyAlignment="1" applyProtection="1">
      <alignment vertical="center" wrapText="1"/>
    </xf>
    <xf numFmtId="0" fontId="4" fillId="0" borderId="5" xfId="0" applyFont="1" applyBorder="1" applyAlignment="1">
      <alignment vertical="center" wrapText="1"/>
    </xf>
    <xf numFmtId="0" fontId="48" fillId="0" borderId="10" xfId="0" applyFont="1" applyBorder="1" applyProtection="1"/>
    <xf numFmtId="0" fontId="47" fillId="0" borderId="1" xfId="0" applyFont="1" applyBorder="1" applyProtection="1"/>
    <xf numFmtId="0" fontId="47" fillId="0" borderId="0" xfId="0" applyFont="1" applyBorder="1" applyAlignment="1" applyProtection="1">
      <alignment vertical="center"/>
    </xf>
    <xf numFmtId="0" fontId="47" fillId="0" borderId="0" xfId="0" applyFont="1" applyBorder="1" applyProtection="1"/>
    <xf numFmtId="0" fontId="59" fillId="0" borderId="0" xfId="1" applyFont="1" applyBorder="1" applyAlignment="1" applyProtection="1">
      <alignment vertical="center"/>
    </xf>
    <xf numFmtId="0" fontId="55" fillId="0" borderId="1" xfId="0" applyFont="1" applyBorder="1" applyProtection="1"/>
    <xf numFmtId="0" fontId="55" fillId="0" borderId="5" xfId="0" applyFont="1" applyBorder="1" applyProtection="1"/>
    <xf numFmtId="0" fontId="47" fillId="0" borderId="2" xfId="0" applyFont="1" applyBorder="1" applyProtection="1"/>
    <xf numFmtId="0" fontId="47" fillId="0" borderId="3" xfId="0" applyFont="1" applyBorder="1" applyProtection="1"/>
    <xf numFmtId="0" fontId="47" fillId="0" borderId="4" xfId="0" applyFont="1" applyBorder="1" applyProtection="1"/>
    <xf numFmtId="0" fontId="68" fillId="0" borderId="0" xfId="0" applyFont="1" applyProtection="1"/>
    <xf numFmtId="0" fontId="68" fillId="0" borderId="0" xfId="0" applyFont="1" applyBorder="1" applyProtection="1"/>
    <xf numFmtId="0" fontId="69" fillId="0" borderId="0" xfId="0" applyFont="1" applyBorder="1" applyProtection="1"/>
    <xf numFmtId="0" fontId="70" fillId="2" borderId="0" xfId="0" applyFont="1" applyFill="1" applyBorder="1" applyProtection="1"/>
    <xf numFmtId="0" fontId="71" fillId="0" borderId="0" xfId="0" applyFont="1" applyFill="1" applyBorder="1" applyAlignment="1" applyProtection="1">
      <alignment wrapText="1"/>
    </xf>
    <xf numFmtId="0" fontId="6" fillId="0" borderId="0" xfId="0" applyFont="1" applyBorder="1"/>
    <xf numFmtId="0" fontId="112" fillId="0" borderId="0" xfId="0" applyFont="1" applyBorder="1"/>
    <xf numFmtId="168" fontId="55" fillId="0" borderId="9" xfId="0" applyNumberFormat="1" applyFont="1" applyFill="1" applyBorder="1" applyAlignment="1" applyProtection="1"/>
    <xf numFmtId="0" fontId="2" fillId="0" borderId="5" xfId="0" applyFont="1" applyBorder="1" applyProtection="1"/>
    <xf numFmtId="0" fontId="6" fillId="0" borderId="3" xfId="0" applyFont="1" applyBorder="1" applyProtection="1"/>
    <xf numFmtId="0" fontId="6" fillId="0" borderId="1" xfId="0" applyFont="1" applyBorder="1" applyProtection="1"/>
    <xf numFmtId="0" fontId="4" fillId="0" borderId="0" xfId="0" applyFont="1" applyBorder="1" applyAlignment="1" applyProtection="1"/>
    <xf numFmtId="0" fontId="4" fillId="0" borderId="1" xfId="0" applyFont="1" applyBorder="1" applyProtection="1"/>
    <xf numFmtId="0" fontId="4" fillId="0" borderId="5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Fill="1" applyBorder="1" applyAlignment="1" applyProtection="1"/>
    <xf numFmtId="0" fontId="6" fillId="0" borderId="5" xfId="0" applyFont="1" applyBorder="1" applyProtection="1"/>
    <xf numFmtId="0" fontId="4" fillId="0" borderId="0" xfId="0" applyFont="1" applyFill="1" applyBorder="1" applyProtection="1"/>
    <xf numFmtId="0" fontId="6" fillId="0" borderId="2" xfId="0" applyFont="1" applyBorder="1" applyProtection="1"/>
    <xf numFmtId="0" fontId="4" fillId="0" borderId="3" xfId="0" applyFont="1" applyBorder="1" applyProtection="1"/>
    <xf numFmtId="0" fontId="2" fillId="3" borderId="11" xfId="0" applyFont="1" applyFill="1" applyBorder="1" applyProtection="1"/>
    <xf numFmtId="0" fontId="3" fillId="3" borderId="10" xfId="0" applyFont="1" applyFill="1" applyBorder="1" applyProtection="1"/>
    <xf numFmtId="0" fontId="5" fillId="3" borderId="10" xfId="0" applyFont="1" applyFill="1" applyBorder="1" applyProtection="1"/>
    <xf numFmtId="0" fontId="2" fillId="3" borderId="10" xfId="0" applyFont="1" applyFill="1" applyBorder="1" applyProtection="1"/>
    <xf numFmtId="1" fontId="2" fillId="3" borderId="10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7" fontId="5" fillId="0" borderId="0" xfId="0" applyNumberFormat="1" applyFont="1" applyFill="1" applyBorder="1" applyAlignment="1" applyProtection="1">
      <alignment horizontal="right"/>
    </xf>
    <xf numFmtId="0" fontId="65" fillId="0" borderId="5" xfId="0" applyFont="1" applyBorder="1" applyProtection="1"/>
    <xf numFmtId="0" fontId="48" fillId="0" borderId="0" xfId="0" applyFont="1" applyBorder="1" applyProtection="1"/>
    <xf numFmtId="0" fontId="48" fillId="0" borderId="1" xfId="0" applyFont="1" applyFill="1" applyBorder="1" applyProtection="1"/>
    <xf numFmtId="0" fontId="47" fillId="0" borderId="15" xfId="0" applyFont="1" applyBorder="1" applyProtection="1"/>
    <xf numFmtId="0" fontId="47" fillId="0" borderId="16" xfId="0" applyFont="1" applyBorder="1" applyProtection="1"/>
    <xf numFmtId="0" fontId="47" fillId="0" borderId="17" xfId="0" applyFont="1" applyBorder="1" applyProtection="1"/>
    <xf numFmtId="0" fontId="77" fillId="0" borderId="5" xfId="0" applyFont="1" applyBorder="1" applyAlignment="1" applyProtection="1"/>
    <xf numFmtId="0" fontId="78" fillId="0" borderId="0" xfId="0" applyFont="1" applyBorder="1" applyAlignment="1" applyProtection="1"/>
    <xf numFmtId="0" fontId="48" fillId="0" borderId="0" xfId="0" applyFont="1" applyBorder="1" applyAlignment="1" applyProtection="1"/>
    <xf numFmtId="0" fontId="79" fillId="0" borderId="0" xfId="0" applyFont="1" applyBorder="1" applyAlignment="1" applyProtection="1">
      <alignment horizontal="left"/>
    </xf>
    <xf numFmtId="41" fontId="55" fillId="0" borderId="1" xfId="0" applyNumberFormat="1" applyFont="1" applyFill="1" applyBorder="1" applyAlignment="1" applyProtection="1">
      <alignment horizontal="center"/>
    </xf>
    <xf numFmtId="0" fontId="78" fillId="0" borderId="5" xfId="0" applyFont="1" applyBorder="1" applyAlignment="1" applyProtection="1"/>
    <xf numFmtId="0" fontId="78" fillId="0" borderId="0" xfId="0" applyFont="1" applyBorder="1" applyProtection="1"/>
    <xf numFmtId="0" fontId="55" fillId="0" borderId="0" xfId="0" quotePrefix="1" applyFont="1" applyBorder="1" applyAlignment="1" applyProtection="1">
      <alignment horizontal="right"/>
    </xf>
    <xf numFmtId="0" fontId="77" fillId="0" borderId="5" xfId="0" applyFont="1" applyBorder="1" applyAlignment="1" applyProtection="1">
      <alignment wrapText="1" readingOrder="1"/>
    </xf>
    <xf numFmtId="0" fontId="78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horizontal="left" wrapText="1"/>
    </xf>
    <xf numFmtId="0" fontId="78" fillId="0" borderId="0" xfId="0" quotePrefix="1" applyFont="1" applyBorder="1" applyAlignment="1" applyProtection="1">
      <alignment horizontal="right"/>
    </xf>
    <xf numFmtId="0" fontId="77" fillId="0" borderId="5" xfId="0" applyFont="1" applyBorder="1" applyProtection="1"/>
    <xf numFmtId="0" fontId="55" fillId="0" borderId="0" xfId="0" applyFont="1" applyBorder="1" applyProtection="1"/>
    <xf numFmtId="0" fontId="55" fillId="0" borderId="0" xfId="0" applyFont="1" applyBorder="1" applyAlignment="1" applyProtection="1">
      <alignment horizontal="left"/>
    </xf>
    <xf numFmtId="0" fontId="78" fillId="0" borderId="5" xfId="0" applyFont="1" applyBorder="1" applyProtection="1"/>
    <xf numFmtId="0" fontId="55" fillId="0" borderId="0" xfId="0" quotePrefix="1" applyFont="1" applyBorder="1" applyAlignment="1" applyProtection="1">
      <alignment horizontal="left"/>
    </xf>
    <xf numFmtId="0" fontId="55" fillId="0" borderId="0" xfId="0" quotePrefix="1" applyNumberFormat="1" applyFont="1" applyBorder="1" applyAlignment="1" applyProtection="1">
      <alignment horizontal="right"/>
    </xf>
    <xf numFmtId="0" fontId="78" fillId="0" borderId="5" xfId="0" applyFont="1" applyBorder="1" applyAlignment="1" applyProtection="1">
      <alignment horizontal="left"/>
    </xf>
    <xf numFmtId="0" fontId="48" fillId="0" borderId="0" xfId="0" applyFont="1" applyBorder="1" applyAlignment="1" applyProtection="1">
      <alignment vertical="center" wrapText="1"/>
    </xf>
    <xf numFmtId="0" fontId="55" fillId="0" borderId="0" xfId="0" applyFont="1" applyBorder="1" applyAlignment="1" applyProtection="1">
      <alignment horizontal="center"/>
    </xf>
    <xf numFmtId="0" fontId="77" fillId="2" borderId="0" xfId="0" quotePrefix="1" applyFont="1" applyFill="1" applyBorder="1" applyAlignment="1" applyProtection="1"/>
    <xf numFmtId="0" fontId="48" fillId="2" borderId="0" xfId="0" applyFont="1" applyFill="1" applyBorder="1" applyProtection="1"/>
    <xf numFmtId="0" fontId="79" fillId="2" borderId="0" xfId="0" quotePrefix="1" applyNumberFormat="1" applyFont="1" applyFill="1" applyBorder="1" applyAlignment="1" applyProtection="1">
      <alignment horizontal="right"/>
    </xf>
    <xf numFmtId="0" fontId="78" fillId="0" borderId="0" xfId="0" applyFont="1" applyBorder="1" applyAlignment="1" applyProtection="1">
      <alignment horizontal="center"/>
    </xf>
    <xf numFmtId="0" fontId="79" fillId="2" borderId="0" xfId="0" quotePrefix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center"/>
    </xf>
    <xf numFmtId="0" fontId="47" fillId="2" borderId="1" xfId="0" applyFont="1" applyFill="1" applyBorder="1" applyProtection="1"/>
    <xf numFmtId="0" fontId="78" fillId="0" borderId="0" xfId="0" applyFont="1" applyBorder="1" applyAlignment="1" applyProtection="1">
      <alignment horizontal="left"/>
    </xf>
    <xf numFmtId="0" fontId="78" fillId="0" borderId="0" xfId="0" applyFont="1" applyBorder="1" applyAlignment="1" applyProtection="1">
      <alignment wrapText="1"/>
    </xf>
    <xf numFmtId="0" fontId="80" fillId="0" borderId="0" xfId="0" applyFont="1" applyBorder="1" applyAlignment="1" applyProtection="1">
      <alignment vertical="top"/>
    </xf>
    <xf numFmtId="0" fontId="47" fillId="0" borderId="0" xfId="0" applyFont="1" applyProtection="1"/>
    <xf numFmtId="0" fontId="77" fillId="0" borderId="0" xfId="0" applyFont="1" applyBorder="1" applyAlignment="1" applyProtection="1"/>
    <xf numFmtId="0" fontId="77" fillId="0" borderId="0" xfId="0" applyFont="1" applyBorder="1" applyProtection="1"/>
    <xf numFmtId="0" fontId="47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right"/>
    </xf>
    <xf numFmtId="41" fontId="55" fillId="0" borderId="0" xfId="0" applyNumberFormat="1" applyFont="1" applyFill="1" applyBorder="1" applyProtection="1"/>
    <xf numFmtId="0" fontId="55" fillId="0" borderId="0" xfId="0" quotePrefix="1" applyFont="1" applyFill="1" applyBorder="1" applyAlignment="1" applyProtection="1">
      <alignment horizontal="right"/>
    </xf>
    <xf numFmtId="41" fontId="55" fillId="0" borderId="0" xfId="0" applyNumberFormat="1" applyFont="1" applyFill="1" applyBorder="1" applyAlignment="1" applyProtection="1">
      <alignment horizontal="center"/>
    </xf>
    <xf numFmtId="0" fontId="55" fillId="0" borderId="0" xfId="0" applyFont="1" applyBorder="1" applyAlignment="1" applyProtection="1"/>
    <xf numFmtId="0" fontId="79" fillId="0" borderId="0" xfId="0" quotePrefix="1" applyFont="1" applyBorder="1" applyAlignment="1" applyProtection="1">
      <alignment horizontal="left"/>
    </xf>
    <xf numFmtId="0" fontId="48" fillId="0" borderId="0" xfId="0" applyFont="1" applyBorder="1" applyAlignment="1" applyProtection="1">
      <alignment horizontal="justify" vertical="top" wrapText="1"/>
    </xf>
    <xf numFmtId="0" fontId="47" fillId="0" borderId="0" xfId="0" applyFont="1" applyFill="1" applyProtection="1"/>
    <xf numFmtId="0" fontId="79" fillId="0" borderId="0" xfId="0" applyFont="1" applyProtection="1"/>
    <xf numFmtId="1" fontId="81" fillId="0" borderId="0" xfId="0" applyNumberFormat="1" applyFont="1" applyFill="1" applyBorder="1" applyAlignment="1" applyProtection="1">
      <alignment horizontal="center"/>
    </xf>
    <xf numFmtId="0" fontId="55" fillId="4" borderId="3" xfId="0" applyFont="1" applyFill="1" applyBorder="1" applyAlignment="1" applyProtection="1"/>
    <xf numFmtId="0" fontId="83" fillId="4" borderId="3" xfId="0" applyFont="1" applyFill="1" applyBorder="1" applyAlignment="1" applyProtection="1"/>
    <xf numFmtId="0" fontId="55" fillId="8" borderId="3" xfId="0" applyFont="1" applyFill="1" applyBorder="1" applyAlignment="1" applyProtection="1"/>
    <xf numFmtId="0" fontId="47" fillId="4" borderId="4" xfId="0" applyFont="1" applyFill="1" applyBorder="1" applyProtection="1"/>
    <xf numFmtId="0" fontId="83" fillId="0" borderId="5" xfId="0" applyFont="1" applyBorder="1" applyAlignment="1" applyProtection="1"/>
    <xf numFmtId="0" fontId="79" fillId="0" borderId="0" xfId="0" quotePrefix="1" applyFont="1" applyBorder="1" applyAlignment="1" applyProtection="1">
      <alignment horizontal="right"/>
    </xf>
    <xf numFmtId="0" fontId="55" fillId="0" borderId="0" xfId="0" quotePrefix="1" applyFont="1" applyBorder="1" applyAlignment="1" applyProtection="1"/>
    <xf numFmtId="0" fontId="79" fillId="0" borderId="0" xfId="0" applyFont="1" applyBorder="1" applyAlignment="1" applyProtection="1"/>
    <xf numFmtId="0" fontId="81" fillId="0" borderId="1" xfId="0" applyFont="1" applyBorder="1" applyProtection="1"/>
    <xf numFmtId="0" fontId="47" fillId="0" borderId="5" xfId="0" applyFont="1" applyBorder="1" applyProtection="1"/>
    <xf numFmtId="0" fontId="81" fillId="0" borderId="0" xfId="0" applyFont="1" applyBorder="1" applyProtection="1"/>
    <xf numFmtId="41" fontId="55" fillId="0" borderId="0" xfId="0" applyNumberFormat="1" applyFont="1" applyBorder="1" applyAlignment="1" applyProtection="1">
      <alignment horizontal="center"/>
    </xf>
    <xf numFmtId="0" fontId="55" fillId="0" borderId="3" xfId="0" applyFont="1" applyBorder="1" applyProtection="1"/>
    <xf numFmtId="0" fontId="79" fillId="0" borderId="3" xfId="0" applyFont="1" applyBorder="1" applyProtection="1"/>
    <xf numFmtId="0" fontId="47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62" fillId="0" borderId="0" xfId="0" applyFont="1"/>
    <xf numFmtId="0" fontId="65" fillId="0" borderId="0" xfId="0" applyFont="1" applyBorder="1" applyAlignment="1" applyProtection="1">
      <alignment vertical="center"/>
    </xf>
    <xf numFmtId="0" fontId="62" fillId="0" borderId="0" xfId="0" applyFont="1" applyBorder="1"/>
    <xf numFmtId="0" fontId="65" fillId="0" borderId="1" xfId="0" applyFont="1" applyBorder="1" applyAlignment="1" applyProtection="1">
      <alignment vertical="center"/>
    </xf>
    <xf numFmtId="0" fontId="62" fillId="0" borderId="2" xfId="0" applyFont="1" applyBorder="1"/>
    <xf numFmtId="0" fontId="62" fillId="0" borderId="3" xfId="0" applyFont="1" applyBorder="1"/>
    <xf numFmtId="0" fontId="78" fillId="0" borderId="3" xfId="0" applyFont="1" applyBorder="1" applyAlignment="1" applyProtection="1">
      <alignment vertical="center"/>
    </xf>
    <xf numFmtId="0" fontId="65" fillId="0" borderId="4" xfId="0" applyFont="1" applyBorder="1" applyAlignment="1" applyProtection="1">
      <alignment vertical="center"/>
    </xf>
    <xf numFmtId="0" fontId="3" fillId="0" borderId="1" xfId="0" applyFont="1" applyBorder="1" applyProtection="1"/>
    <xf numFmtId="0" fontId="80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Protection="1"/>
    <xf numFmtId="0" fontId="83" fillId="0" borderId="5" xfId="0" applyFont="1" applyBorder="1" applyProtection="1"/>
    <xf numFmtId="0" fontId="58" fillId="0" borderId="0" xfId="0" applyFont="1" applyBorder="1" applyProtection="1"/>
    <xf numFmtId="0" fontId="79" fillId="0" borderId="0" xfId="0" applyFont="1" applyBorder="1" applyProtection="1"/>
    <xf numFmtId="41" fontId="81" fillId="0" borderId="0" xfId="0" applyNumberFormat="1" applyFont="1" applyBorder="1" applyProtection="1"/>
    <xf numFmtId="41" fontId="79" fillId="0" borderId="0" xfId="0" applyNumberFormat="1" applyFont="1" applyBorder="1" applyProtection="1"/>
    <xf numFmtId="0" fontId="79" fillId="0" borderId="5" xfId="0" applyFont="1" applyFill="1" applyBorder="1" applyAlignment="1" applyProtection="1"/>
    <xf numFmtId="0" fontId="55" fillId="0" borderId="0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20" fontId="80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/>
    </xf>
    <xf numFmtId="0" fontId="80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Protection="1"/>
    <xf numFmtId="41" fontId="55" fillId="0" borderId="0" xfId="0" applyNumberFormat="1" applyFont="1" applyBorder="1" applyProtection="1"/>
    <xf numFmtId="41" fontId="3" fillId="0" borderId="0" xfId="0" applyNumberFormat="1" applyFont="1" applyBorder="1" applyProtection="1"/>
    <xf numFmtId="0" fontId="79" fillId="0" borderId="5" xfId="0" applyFont="1" applyBorder="1" applyProtection="1"/>
    <xf numFmtId="41" fontId="5" fillId="0" borderId="0" xfId="0" applyNumberFormat="1" applyFont="1" applyProtection="1"/>
    <xf numFmtId="0" fontId="55" fillId="0" borderId="2" xfId="0" applyFont="1" applyBorder="1" applyProtection="1"/>
    <xf numFmtId="0" fontId="4" fillId="0" borderId="4" xfId="0" applyFont="1" applyBorder="1" applyProtection="1"/>
    <xf numFmtId="0" fontId="55" fillId="0" borderId="0" xfId="0" applyFont="1" applyProtection="1"/>
    <xf numFmtId="0" fontId="83" fillId="0" borderId="11" xfId="0" applyFont="1" applyBorder="1" applyProtection="1"/>
    <xf numFmtId="0" fontId="58" fillId="0" borderId="10" xfId="0" applyFont="1" applyBorder="1" applyProtection="1"/>
    <xf numFmtId="0" fontId="79" fillId="0" borderId="10" xfId="0" applyFont="1" applyBorder="1" applyProtection="1"/>
    <xf numFmtId="0" fontId="81" fillId="0" borderId="10" xfId="0" applyFont="1" applyBorder="1" applyProtection="1"/>
    <xf numFmtId="41" fontId="81" fillId="0" borderId="10" xfId="0" applyNumberFormat="1" applyFont="1" applyBorder="1" applyProtection="1"/>
    <xf numFmtId="41" fontId="79" fillId="0" borderId="10" xfId="0" applyNumberFormat="1" applyFont="1" applyBorder="1" applyProtection="1"/>
    <xf numFmtId="0" fontId="5" fillId="0" borderId="12" xfId="0" applyFont="1" applyBorder="1" applyProtection="1"/>
    <xf numFmtId="0" fontId="47" fillId="0" borderId="0" xfId="0" applyFont="1" applyAlignment="1" applyProtection="1">
      <alignment horizontal="right" vertical="top"/>
    </xf>
    <xf numFmtId="0" fontId="79" fillId="0" borderId="1" xfId="0" applyFont="1" applyBorder="1" applyProtection="1"/>
    <xf numFmtId="0" fontId="83" fillId="0" borderId="0" xfId="0" applyFont="1" applyBorder="1" applyProtection="1"/>
    <xf numFmtId="0" fontId="79" fillId="0" borderId="0" xfId="0" applyFont="1" applyFill="1" applyBorder="1" applyAlignment="1" applyProtection="1"/>
    <xf numFmtId="0" fontId="55" fillId="0" borderId="4" xfId="0" applyFont="1" applyBorder="1" applyProtection="1"/>
    <xf numFmtId="0" fontId="82" fillId="0" borderId="1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55" fillId="0" borderId="2" xfId="0" applyFont="1" applyFill="1" applyBorder="1" applyProtection="1"/>
    <xf numFmtId="0" fontId="55" fillId="0" borderId="3" xfId="0" applyFont="1" applyFill="1" applyBorder="1" applyProtection="1"/>
    <xf numFmtId="0" fontId="78" fillId="0" borderId="0" xfId="0" applyFont="1" applyFill="1" applyBorder="1" applyAlignment="1" applyProtection="1">
      <alignment vertical="center"/>
    </xf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4" borderId="12" xfId="0" applyFont="1" applyFill="1" applyBorder="1" applyProtection="1"/>
    <xf numFmtId="0" fontId="3" fillId="4" borderId="4" xfId="0" applyFont="1" applyFill="1" applyBorder="1" applyProtection="1"/>
    <xf numFmtId="0" fontId="54" fillId="0" borderId="5" xfId="0" applyFont="1" applyBorder="1" applyProtection="1"/>
    <xf numFmtId="0" fontId="4" fillId="0" borderId="9" xfId="0" applyFont="1" applyBorder="1" applyAlignment="1" applyProtection="1">
      <alignment horizontal="right"/>
      <protection locked="0"/>
    </xf>
    <xf numFmtId="166" fontId="5" fillId="3" borderId="9" xfId="3" applyNumberFormat="1" applyFont="1" applyFill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Fill="1" applyBorder="1" applyAlignment="1" applyProtection="1"/>
    <xf numFmtId="0" fontId="55" fillId="0" borderId="7" xfId="0" applyFont="1" applyFill="1" applyBorder="1" applyAlignment="1" applyProtection="1">
      <alignment horizontal="left"/>
    </xf>
    <xf numFmtId="0" fontId="55" fillId="0" borderId="8" xfId="0" applyFont="1" applyFill="1" applyBorder="1" applyAlignment="1" applyProtection="1"/>
    <xf numFmtId="0" fontId="55" fillId="0" borderId="7" xfId="0" applyFont="1" applyFill="1" applyBorder="1" applyAlignment="1" applyProtection="1"/>
    <xf numFmtId="0" fontId="55" fillId="0" borderId="8" xfId="0" applyFont="1" applyFill="1" applyBorder="1" applyAlignment="1" applyProtection="1">
      <alignment horizontal="left"/>
    </xf>
    <xf numFmtId="0" fontId="5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/>
    <xf numFmtId="0" fontId="4" fillId="0" borderId="18" xfId="0" applyFont="1" applyBorder="1"/>
    <xf numFmtId="0" fontId="4" fillId="0" borderId="8" xfId="0" applyFont="1" applyBorder="1"/>
    <xf numFmtId="0" fontId="5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/>
    <xf numFmtId="0" fontId="4" fillId="0" borderId="0" xfId="0" applyFont="1" applyBorder="1" applyAlignment="1" applyProtection="1">
      <alignment horizontal="justify" wrapText="1"/>
    </xf>
    <xf numFmtId="0" fontId="113" fillId="0" borderId="0" xfId="0" applyFont="1" applyBorder="1" applyAlignment="1" applyProtection="1">
      <alignment horizontal="justify" wrapText="1"/>
    </xf>
    <xf numFmtId="0" fontId="113" fillId="0" borderId="0" xfId="0" applyFont="1" applyFill="1" applyBorder="1" applyAlignment="1" applyProtection="1"/>
    <xf numFmtId="0" fontId="4" fillId="0" borderId="18" xfId="0" applyFont="1" applyFill="1" applyBorder="1" applyAlignment="1" applyProtection="1"/>
    <xf numFmtId="0" fontId="79" fillId="0" borderId="7" xfId="0" applyFont="1" applyFill="1" applyBorder="1" applyAlignment="1" applyProtection="1"/>
    <xf numFmtId="0" fontId="79" fillId="0" borderId="8" xfId="0" applyFont="1" applyFill="1" applyBorder="1" applyAlignment="1" applyProtection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/>
    <xf numFmtId="0" fontId="6" fillId="0" borderId="20" xfId="0" applyFont="1" applyBorder="1"/>
    <xf numFmtId="0" fontId="4" fillId="0" borderId="21" xfId="0" applyFont="1" applyBorder="1" applyAlignment="1" applyProtection="1">
      <alignment horizontal="center"/>
    </xf>
    <xf numFmtId="41" fontId="4" fillId="0" borderId="21" xfId="0" applyNumberFormat="1" applyFont="1" applyBorder="1" applyAlignment="1" applyProtection="1">
      <alignment horizontal="center"/>
      <protection locked="0"/>
    </xf>
    <xf numFmtId="168" fontId="4" fillId="0" borderId="21" xfId="0" applyNumberFormat="1" applyFont="1" applyBorder="1" applyAlignment="1" applyProtection="1">
      <alignment horizontal="center"/>
      <protection locked="0"/>
    </xf>
    <xf numFmtId="168" fontId="4" fillId="0" borderId="9" xfId="0" applyNumberFormat="1" applyFont="1" applyBorder="1" applyAlignment="1" applyProtection="1">
      <alignment horizontal="center"/>
      <protection locked="0"/>
    </xf>
    <xf numFmtId="41" fontId="5" fillId="3" borderId="21" xfId="0" applyNumberFormat="1" applyFont="1" applyFill="1" applyBorder="1" applyAlignment="1" applyProtection="1">
      <alignment horizontal="center"/>
    </xf>
    <xf numFmtId="168" fontId="5" fillId="3" borderId="21" xfId="0" applyNumberFormat="1" applyFont="1" applyFill="1" applyBorder="1" applyAlignment="1" applyProtection="1">
      <alignment horizontal="center"/>
    </xf>
    <xf numFmtId="168" fontId="5" fillId="3" borderId="9" xfId="0" applyNumberFormat="1" applyFont="1" applyFill="1" applyBorder="1" applyAlignment="1" applyProtection="1">
      <alignment horizontal="center"/>
    </xf>
    <xf numFmtId="41" fontId="87" fillId="0" borderId="9" xfId="0" applyNumberFormat="1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3" fillId="0" borderId="3" xfId="0" quotePrefix="1" applyFont="1" applyBorder="1" applyProtection="1"/>
    <xf numFmtId="0" fontId="6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4" fillId="0" borderId="5" xfId="0" applyFont="1" applyBorder="1" applyAlignment="1" applyProtection="1"/>
    <xf numFmtId="0" fontId="62" fillId="0" borderId="5" xfId="0" applyFont="1" applyBorder="1" applyProtection="1"/>
    <xf numFmtId="0" fontId="75" fillId="0" borderId="5" xfId="0" applyFont="1" applyBorder="1" applyProtection="1"/>
    <xf numFmtId="0" fontId="54" fillId="0" borderId="0" xfId="0" applyFont="1" applyBorder="1" applyProtection="1"/>
    <xf numFmtId="0" fontId="51" fillId="0" borderId="0" xfId="0" applyFont="1" applyBorder="1" applyProtection="1"/>
    <xf numFmtId="0" fontId="81" fillId="0" borderId="0" xfId="0" applyFont="1" applyProtection="1"/>
    <xf numFmtId="0" fontId="67" fillId="0" borderId="0" xfId="0" applyFont="1" applyAlignment="1" applyProtection="1">
      <alignment horizont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Protection="1"/>
    <xf numFmtId="0" fontId="48" fillId="0" borderId="0" xfId="0" applyFont="1" applyFill="1" applyProtection="1"/>
    <xf numFmtId="0" fontId="55" fillId="0" borderId="0" xfId="0" applyFont="1" applyAlignment="1" applyProtection="1">
      <alignment horizontal="left" vertical="center"/>
    </xf>
    <xf numFmtId="0" fontId="79" fillId="0" borderId="0" xfId="0" applyFont="1" applyFill="1" applyProtection="1"/>
    <xf numFmtId="14" fontId="79" fillId="0" borderId="0" xfId="0" applyNumberFormat="1" applyFont="1" applyFill="1" applyProtection="1"/>
    <xf numFmtId="0" fontId="79" fillId="0" borderId="0" xfId="0" applyFont="1" applyFill="1" applyBorder="1" applyAlignment="1" applyProtection="1">
      <alignment horizontal="right"/>
    </xf>
    <xf numFmtId="0" fontId="55" fillId="0" borderId="0" xfId="0" applyFont="1" applyFill="1" applyAlignment="1" applyProtection="1">
      <alignment horizontal="right"/>
    </xf>
    <xf numFmtId="0" fontId="79" fillId="0" borderId="11" xfId="0" applyFont="1" applyBorder="1" applyProtection="1"/>
    <xf numFmtId="0" fontId="79" fillId="0" borderId="12" xfId="0" applyFont="1" applyBorder="1" applyProtection="1"/>
    <xf numFmtId="0" fontId="81" fillId="0" borderId="2" xfId="0" applyFont="1" applyBorder="1" applyProtection="1"/>
    <xf numFmtId="0" fontId="81" fillId="0" borderId="3" xfId="0" applyFont="1" applyBorder="1" applyProtection="1"/>
    <xf numFmtId="0" fontId="81" fillId="0" borderId="4" xfId="0" applyFont="1" applyBorder="1" applyProtection="1"/>
    <xf numFmtId="0" fontId="58" fillId="0" borderId="0" xfId="0" applyFont="1" applyBorder="1" applyAlignment="1" applyProtection="1">
      <alignment horizontal="left"/>
    </xf>
    <xf numFmtId="0" fontId="48" fillId="0" borderId="0" xfId="0" applyFont="1" applyBorder="1" applyAlignment="1" applyProtection="1">
      <alignment horizontal="left"/>
    </xf>
    <xf numFmtId="0" fontId="79" fillId="0" borderId="3" xfId="0" applyFont="1" applyBorder="1" applyAlignment="1" applyProtection="1">
      <alignment horizontal="left"/>
    </xf>
    <xf numFmtId="0" fontId="58" fillId="0" borderId="3" xfId="0" applyFont="1" applyBorder="1" applyAlignment="1" applyProtection="1">
      <alignment horizontal="left"/>
    </xf>
    <xf numFmtId="0" fontId="48" fillId="0" borderId="3" xfId="0" applyFont="1" applyBorder="1" applyAlignment="1" applyProtection="1">
      <alignment horizontal="left"/>
    </xf>
    <xf numFmtId="0" fontId="48" fillId="0" borderId="11" xfId="0" applyFont="1" applyBorder="1" applyProtection="1"/>
    <xf numFmtId="0" fontId="48" fillId="0" borderId="12" xfId="0" applyFont="1" applyBorder="1" applyProtection="1"/>
    <xf numFmtId="0" fontId="55" fillId="0" borderId="1" xfId="0" applyFont="1" applyFill="1" applyBorder="1" applyProtection="1"/>
    <xf numFmtId="0" fontId="79" fillId="0" borderId="0" xfId="0" applyFont="1" applyBorder="1" applyAlignment="1" applyProtection="1">
      <alignment horizontal="right"/>
    </xf>
    <xf numFmtId="0" fontId="55" fillId="3" borderId="9" xfId="0" applyFont="1" applyFill="1" applyBorder="1" applyAlignment="1" applyProtection="1">
      <alignment horizontal="left"/>
      <protection locked="0"/>
    </xf>
    <xf numFmtId="0" fontId="58" fillId="0" borderId="5" xfId="0" applyFont="1" applyBorder="1" applyProtection="1"/>
    <xf numFmtId="0" fontId="48" fillId="0" borderId="1" xfId="0" applyFont="1" applyBorder="1" applyProtection="1"/>
    <xf numFmtId="0" fontId="48" fillId="0" borderId="0" xfId="0" applyFont="1" applyFill="1" applyBorder="1" applyProtection="1"/>
    <xf numFmtId="0" fontId="48" fillId="0" borderId="0" xfId="0" applyFont="1" applyProtection="1"/>
    <xf numFmtId="0" fontId="48" fillId="0" borderId="5" xfId="0" applyFont="1" applyBorder="1" applyProtection="1"/>
    <xf numFmtId="0" fontId="48" fillId="0" borderId="2" xfId="0" applyFont="1" applyBorder="1" applyProtection="1"/>
    <xf numFmtId="0" fontId="48" fillId="0" borderId="3" xfId="0" applyFont="1" applyBorder="1" applyProtection="1"/>
    <xf numFmtId="0" fontId="48" fillId="0" borderId="4" xfId="0" applyFont="1" applyBorder="1" applyProtection="1"/>
    <xf numFmtId="0" fontId="79" fillId="0" borderId="0" xfId="0" quotePrefix="1" applyNumberFormat="1" applyFont="1" applyBorder="1" applyAlignment="1" applyProtection="1">
      <alignment horizontal="right"/>
    </xf>
    <xf numFmtId="49" fontId="55" fillId="0" borderId="0" xfId="0" quotePrefix="1" applyNumberFormat="1" applyFont="1" applyBorder="1" applyAlignment="1" applyProtection="1">
      <alignment horizontal="center"/>
    </xf>
    <xf numFmtId="49" fontId="55" fillId="2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Border="1" applyAlignment="1" applyProtection="1">
      <alignment horizontal="center"/>
    </xf>
    <xf numFmtId="49" fontId="55" fillId="0" borderId="0" xfId="0" applyNumberFormat="1" applyFont="1" applyBorder="1" applyProtection="1"/>
    <xf numFmtId="0" fontId="55" fillId="0" borderId="1" xfId="0" quotePrefix="1" applyNumberFormat="1" applyFont="1" applyFill="1" applyBorder="1" applyAlignment="1" applyProtection="1">
      <alignment horizontal="left"/>
    </xf>
    <xf numFmtId="1" fontId="55" fillId="0" borderId="0" xfId="0" applyNumberFormat="1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justify" vertical="center" wrapText="1"/>
    </xf>
    <xf numFmtId="0" fontId="55" fillId="0" borderId="0" xfId="0" quotePrefix="1" applyFont="1" applyFill="1" applyBorder="1" applyAlignment="1" applyProtection="1"/>
    <xf numFmtId="0" fontId="55" fillId="0" borderId="0" xfId="0" quotePrefix="1" applyFont="1" applyFill="1" applyBorder="1" applyAlignment="1" applyProtection="1">
      <alignment horizontal="left"/>
    </xf>
    <xf numFmtId="0" fontId="79" fillId="0" borderId="0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/>
    <xf numFmtId="0" fontId="66" fillId="0" borderId="0" xfId="0" applyFont="1" applyBorder="1" applyProtection="1"/>
    <xf numFmtId="0" fontId="66" fillId="0" borderId="5" xfId="0" applyFont="1" applyBorder="1" applyProtection="1"/>
    <xf numFmtId="0" fontId="5" fillId="0" borderId="0" xfId="0" applyFont="1" applyFill="1" applyProtection="1"/>
    <xf numFmtId="168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41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 applyBorder="1" applyAlignment="1" applyProtection="1">
      <alignment vertical="center"/>
    </xf>
    <xf numFmtId="0" fontId="54" fillId="0" borderId="1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118" fillId="0" borderId="0" xfId="0" applyFont="1" applyBorder="1" applyAlignment="1" applyProtection="1">
      <alignment vertical="center"/>
    </xf>
    <xf numFmtId="0" fontId="90" fillId="0" borderId="0" xfId="0" applyFont="1" applyBorder="1" applyAlignment="1" applyProtection="1">
      <alignment vertic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vertical="center"/>
    </xf>
    <xf numFmtId="0" fontId="3" fillId="0" borderId="12" xfId="0" applyFont="1" applyBorder="1" applyProtection="1"/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4" fillId="0" borderId="2" xfId="0" applyFont="1" applyBorder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wrapText="1"/>
    </xf>
    <xf numFmtId="0" fontId="54" fillId="0" borderId="0" xfId="0" applyFont="1" applyBorder="1" applyAlignment="1">
      <alignment horizontal="right"/>
    </xf>
    <xf numFmtId="0" fontId="83" fillId="0" borderId="0" xfId="0" applyFont="1" applyBorder="1" applyAlignment="1" applyProtection="1">
      <alignment horizontal="right" vertical="center"/>
    </xf>
    <xf numFmtId="0" fontId="54" fillId="0" borderId="0" xfId="0" applyFont="1" applyBorder="1"/>
    <xf numFmtId="0" fontId="79" fillId="0" borderId="3" xfId="0" applyFont="1" applyBorder="1" applyAlignment="1" applyProtection="1"/>
    <xf numFmtId="0" fontId="55" fillId="0" borderId="3" xfId="0" applyFont="1" applyBorder="1" applyAlignment="1" applyProtection="1"/>
    <xf numFmtId="0" fontId="55" fillId="0" borderId="0" xfId="0" applyFont="1" applyBorder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112" fillId="0" borderId="0" xfId="0" applyFont="1" applyFill="1" applyBorder="1"/>
    <xf numFmtId="0" fontId="113" fillId="0" borderId="0" xfId="0" applyFont="1" applyBorder="1" applyAlignment="1" applyProtection="1">
      <alignment wrapText="1"/>
    </xf>
    <xf numFmtId="0" fontId="103" fillId="0" borderId="0" xfId="0" applyFont="1" applyFill="1" applyBorder="1" applyAlignment="1" applyProtection="1"/>
    <xf numFmtId="0" fontId="54" fillId="0" borderId="5" xfId="0" applyFont="1" applyBorder="1" applyAlignment="1" applyProtection="1"/>
    <xf numFmtId="0" fontId="54" fillId="0" borderId="0" xfId="0" applyFont="1" applyBorder="1" applyAlignment="1" applyProtection="1"/>
    <xf numFmtId="0" fontId="4" fillId="0" borderId="0" xfId="0" quotePrefix="1" applyFont="1" applyBorder="1" applyAlignment="1" applyProtection="1">
      <alignment horizontal="center" vertical="top"/>
    </xf>
    <xf numFmtId="0" fontId="51" fillId="0" borderId="5" xfId="0" applyFont="1" applyBorder="1" applyAlignment="1" applyProtection="1"/>
    <xf numFmtId="0" fontId="51" fillId="0" borderId="5" xfId="0" applyFont="1" applyBorder="1" applyAlignment="1" applyProtection="1">
      <alignment vertical="top"/>
    </xf>
    <xf numFmtId="0" fontId="54" fillId="0" borderId="0" xfId="0" applyFont="1" applyBorder="1" applyAlignment="1" applyProtection="1">
      <alignment vertical="top"/>
    </xf>
    <xf numFmtId="0" fontId="51" fillId="0" borderId="0" xfId="0" applyFont="1" applyBorder="1" applyAlignment="1" applyProtection="1"/>
    <xf numFmtId="0" fontId="54" fillId="0" borderId="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left"/>
    </xf>
    <xf numFmtId="0" fontId="5" fillId="9" borderId="9" xfId="0" applyFont="1" applyFill="1" applyBorder="1" applyAlignment="1">
      <alignment horizontal="right" vertical="center" wrapText="1"/>
    </xf>
    <xf numFmtId="168" fontId="5" fillId="9" borderId="9" xfId="0" applyNumberFormat="1" applyFont="1" applyFill="1" applyBorder="1" applyAlignment="1">
      <alignment horizontal="right" vertical="center" wrapText="1"/>
    </xf>
    <xf numFmtId="0" fontId="4" fillId="9" borderId="9" xfId="0" applyFont="1" applyFill="1" applyBorder="1" applyProtection="1"/>
    <xf numFmtId="0" fontId="79" fillId="9" borderId="9" xfId="0" applyFont="1" applyFill="1" applyBorder="1" applyAlignment="1" applyProtection="1"/>
    <xf numFmtId="41" fontId="5" fillId="3" borderId="9" xfId="3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79" fillId="0" borderId="0" xfId="0" applyFont="1" applyFill="1" applyBorder="1" applyProtection="1"/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horizontal="right" vertical="center" wrapText="1"/>
      <protection locked="0"/>
    </xf>
    <xf numFmtId="168" fontId="4" fillId="0" borderId="9" xfId="0" applyNumberFormat="1" applyFont="1" applyBorder="1" applyProtection="1">
      <protection locked="0"/>
    </xf>
    <xf numFmtId="168" fontId="55" fillId="0" borderId="9" xfId="0" applyNumberFormat="1" applyFont="1" applyFill="1" applyBorder="1" applyAlignment="1" applyProtection="1">
      <protection locked="0"/>
    </xf>
    <xf numFmtId="0" fontId="3" fillId="2" borderId="0" xfId="0" applyFont="1" applyFill="1" applyProtection="1"/>
    <xf numFmtId="164" fontId="55" fillId="3" borderId="9" xfId="0" applyNumberFormat="1" applyFont="1" applyFill="1" applyBorder="1" applyAlignment="1" applyProtection="1">
      <alignment horizontal="left"/>
      <protection locked="0"/>
    </xf>
    <xf numFmtId="0" fontId="35" fillId="0" borderId="0" xfId="4" applyFont="1" applyBorder="1" applyProtection="1"/>
    <xf numFmtId="0" fontId="22" fillId="0" borderId="0" xfId="4" applyFont="1" applyBorder="1" applyProtection="1"/>
    <xf numFmtId="0" fontId="22" fillId="0" borderId="0" xfId="4" applyFont="1" applyFill="1" applyBorder="1" applyProtection="1"/>
    <xf numFmtId="0" fontId="23" fillId="0" borderId="0" xfId="4" applyFont="1" applyBorder="1" applyProtection="1"/>
    <xf numFmtId="0" fontId="14" fillId="0" borderId="0" xfId="4" applyFont="1" applyBorder="1" applyProtection="1"/>
    <xf numFmtId="0" fontId="30" fillId="0" borderId="0" xfId="4" applyFont="1" applyBorder="1" applyProtection="1"/>
    <xf numFmtId="0" fontId="29" fillId="0" borderId="0" xfId="4" applyFont="1" applyBorder="1" applyProtection="1"/>
    <xf numFmtId="0" fontId="31" fillId="0" borderId="0" xfId="4" applyFont="1" applyBorder="1" applyProtection="1"/>
    <xf numFmtId="0" fontId="44" fillId="2" borderId="0" xfId="4" applyFont="1" applyFill="1" applyBorder="1" applyProtection="1"/>
    <xf numFmtId="0" fontId="47" fillId="0" borderId="11" xfId="4" applyFont="1" applyBorder="1" applyProtection="1"/>
    <xf numFmtId="0" fontId="47" fillId="0" borderId="10" xfId="4" applyFont="1" applyBorder="1" applyProtection="1"/>
    <xf numFmtId="0" fontId="56" fillId="0" borderId="10" xfId="4" applyFont="1" applyBorder="1" applyProtection="1"/>
    <xf numFmtId="0" fontId="48" fillId="0" borderId="10" xfId="4" applyFont="1" applyBorder="1" applyProtection="1"/>
    <xf numFmtId="0" fontId="47" fillId="0" borderId="12" xfId="4" applyFont="1" applyBorder="1" applyProtection="1"/>
    <xf numFmtId="0" fontId="47" fillId="0" borderId="1" xfId="4" applyFont="1" applyBorder="1" applyProtection="1"/>
    <xf numFmtId="0" fontId="23" fillId="2" borderId="0" xfId="4" applyFont="1" applyFill="1" applyBorder="1" applyProtection="1"/>
    <xf numFmtId="0" fontId="16" fillId="0" borderId="0" xfId="4" applyFont="1" applyBorder="1" applyProtection="1"/>
    <xf numFmtId="0" fontId="47" fillId="0" borderId="5" xfId="4" applyFont="1" applyBorder="1" applyAlignment="1" applyProtection="1">
      <alignment vertical="center"/>
    </xf>
    <xf numFmtId="0" fontId="47" fillId="0" borderId="0" xfId="4" applyFont="1" applyBorder="1" applyAlignment="1" applyProtection="1">
      <alignment vertical="center"/>
    </xf>
    <xf numFmtId="0" fontId="55" fillId="0" borderId="1" xfId="4" applyFont="1" applyBorder="1" applyProtection="1"/>
    <xf numFmtId="0" fontId="33" fillId="2" borderId="0" xfId="4" applyFont="1" applyFill="1" applyBorder="1" applyProtection="1"/>
    <xf numFmtId="0" fontId="47" fillId="0" borderId="0" xfId="4" applyFont="1" applyBorder="1" applyProtection="1"/>
    <xf numFmtId="0" fontId="47" fillId="0" borderId="0" xfId="4" quotePrefix="1" applyFont="1" applyBorder="1" applyAlignment="1" applyProtection="1">
      <alignment horizontal="right"/>
    </xf>
    <xf numFmtId="0" fontId="47" fillId="0" borderId="0" xfId="4" applyFont="1" applyBorder="1" applyAlignment="1" applyProtection="1">
      <alignment horizontal="center"/>
    </xf>
    <xf numFmtId="1" fontId="60" fillId="0" borderId="0" xfId="4" applyNumberFormat="1" applyFont="1" applyFill="1" applyBorder="1" applyAlignment="1" applyProtection="1">
      <alignment vertical="top"/>
    </xf>
    <xf numFmtId="0" fontId="16" fillId="0" borderId="0" xfId="4" applyFont="1" applyFill="1" applyBorder="1" applyProtection="1"/>
    <xf numFmtId="0" fontId="55" fillId="0" borderId="5" xfId="4" applyFont="1" applyFill="1" applyBorder="1" applyProtection="1"/>
    <xf numFmtId="1" fontId="60" fillId="0" borderId="0" xfId="4" applyNumberFormat="1" applyFont="1" applyFill="1" applyBorder="1" applyAlignment="1" applyProtection="1">
      <alignment vertical="center"/>
    </xf>
    <xf numFmtId="0" fontId="62" fillId="0" borderId="0" xfId="4" applyFont="1" applyFill="1" applyBorder="1" applyAlignment="1" applyProtection="1">
      <alignment vertical="center" wrapText="1"/>
    </xf>
    <xf numFmtId="0" fontId="63" fillId="0" borderId="0" xfId="4" applyFont="1" applyFill="1" applyBorder="1" applyAlignment="1" applyProtection="1">
      <alignment vertical="center"/>
    </xf>
    <xf numFmtId="0" fontId="55" fillId="0" borderId="1" xfId="4" applyFont="1" applyFill="1" applyBorder="1" applyProtection="1"/>
    <xf numFmtId="0" fontId="36" fillId="0" borderId="0" xfId="4" applyFont="1" applyFill="1" applyBorder="1" applyProtection="1"/>
    <xf numFmtId="0" fontId="23" fillId="0" borderId="0" xfId="4" applyFont="1" applyFill="1" applyBorder="1" applyProtection="1"/>
    <xf numFmtId="0" fontId="29" fillId="0" borderId="0" xfId="4" applyFont="1" applyFill="1" applyBorder="1" applyProtection="1"/>
    <xf numFmtId="0" fontId="14" fillId="0" borderId="0" xfId="4" applyFont="1" applyFill="1" applyBorder="1" applyProtection="1"/>
    <xf numFmtId="0" fontId="14" fillId="0" borderId="0" xfId="4" applyFont="1" applyProtection="1"/>
    <xf numFmtId="0" fontId="120" fillId="0" borderId="0" xfId="4" applyFont="1" applyBorder="1" applyAlignment="1" applyProtection="1"/>
    <xf numFmtId="0" fontId="62" fillId="0" borderId="0" xfId="4" applyFont="1" applyFill="1" applyBorder="1" applyAlignment="1" applyProtection="1">
      <alignment horizontal="left" vertical="center"/>
    </xf>
    <xf numFmtId="0" fontId="62" fillId="0" borderId="0" xfId="4" applyFont="1" applyBorder="1" applyAlignment="1" applyProtection="1">
      <alignment horizontal="left" vertical="center"/>
    </xf>
    <xf numFmtId="0" fontId="5" fillId="0" borderId="0" xfId="4" applyFont="1" applyBorder="1" applyAlignment="1" applyProtection="1">
      <alignment horizontal="left" vertical="center" wrapText="1" shrinkToFit="1"/>
    </xf>
    <xf numFmtId="0" fontId="64" fillId="0" borderId="0" xfId="4" applyFont="1" applyBorder="1" applyAlignment="1" applyProtection="1">
      <alignment horizontal="left" vertical="center"/>
    </xf>
    <xf numFmtId="0" fontId="62" fillId="0" borderId="0" xfId="4" applyFont="1" applyFill="1" applyBorder="1" applyAlignment="1" applyProtection="1">
      <alignment horizontal="left" vertical="center" wrapText="1"/>
    </xf>
    <xf numFmtId="0" fontId="120" fillId="0" borderId="0" xfId="4" applyFont="1" applyFill="1" applyBorder="1" applyAlignment="1" applyProtection="1">
      <alignment vertical="center" wrapText="1"/>
    </xf>
    <xf numFmtId="0" fontId="65" fillId="0" borderId="5" xfId="4" applyFont="1" applyBorder="1" applyAlignment="1" applyProtection="1">
      <alignment vertical="center" wrapText="1"/>
    </xf>
    <xf numFmtId="0" fontId="66" fillId="0" borderId="0" xfId="4" applyFont="1" applyFill="1" applyBorder="1" applyAlignment="1" applyProtection="1">
      <alignment vertical="center" wrapText="1"/>
    </xf>
    <xf numFmtId="0" fontId="66" fillId="0" borderId="0" xfId="4" applyFont="1" applyBorder="1" applyAlignment="1" applyProtection="1">
      <alignment vertical="center" wrapText="1"/>
    </xf>
    <xf numFmtId="0" fontId="65" fillId="0" borderId="0" xfId="4" applyFont="1" applyBorder="1" applyAlignment="1" applyProtection="1">
      <alignment vertical="center" wrapText="1"/>
    </xf>
    <xf numFmtId="0" fontId="27" fillId="2" borderId="0" xfId="4" applyFont="1" applyFill="1" applyBorder="1" applyProtection="1"/>
    <xf numFmtId="0" fontId="22" fillId="2" borderId="0" xfId="4" applyFont="1" applyFill="1" applyBorder="1" applyProtection="1"/>
    <xf numFmtId="0" fontId="120" fillId="0" borderId="0" xfId="4" applyFont="1" applyBorder="1" applyProtection="1"/>
    <xf numFmtId="0" fontId="16" fillId="0" borderId="0" xfId="4" applyFont="1" applyFill="1" applyBorder="1" applyAlignment="1" applyProtection="1">
      <alignment horizontal="left"/>
    </xf>
    <xf numFmtId="0" fontId="55" fillId="0" borderId="5" xfId="4" applyFont="1" applyFill="1" applyBorder="1" applyAlignment="1" applyProtection="1">
      <alignment horizontal="left"/>
    </xf>
    <xf numFmtId="1" fontId="60" fillId="0" borderId="0" xfId="4" applyNumberFormat="1" applyFont="1" applyFill="1" applyBorder="1" applyAlignment="1" applyProtection="1">
      <alignment horizontal="left" vertical="center"/>
    </xf>
    <xf numFmtId="0" fontId="63" fillId="0" borderId="0" xfId="4" applyFont="1" applyFill="1" applyBorder="1" applyAlignment="1" applyProtection="1">
      <alignment horizontal="left" vertical="center"/>
    </xf>
    <xf numFmtId="0" fontId="55" fillId="0" borderId="1" xfId="4" applyFont="1" applyFill="1" applyBorder="1" applyAlignment="1" applyProtection="1">
      <alignment horizontal="left"/>
    </xf>
    <xf numFmtId="0" fontId="36" fillId="0" borderId="0" xfId="4" applyFont="1" applyFill="1" applyBorder="1" applyAlignment="1" applyProtection="1">
      <alignment horizontal="left"/>
    </xf>
    <xf numFmtId="0" fontId="22" fillId="0" borderId="0" xfId="4" applyFont="1" applyFill="1" applyBorder="1" applyAlignment="1" applyProtection="1">
      <alignment horizontal="left"/>
    </xf>
    <xf numFmtId="0" fontId="43" fillId="0" borderId="0" xfId="4" applyFont="1" applyFill="1" applyBorder="1" applyAlignment="1" applyProtection="1">
      <alignment horizontal="left"/>
    </xf>
    <xf numFmtId="0" fontId="7" fillId="0" borderId="0" xfId="1" applyFill="1" applyBorder="1" applyAlignment="1" applyProtection="1">
      <alignment horizontal="left"/>
    </xf>
    <xf numFmtId="0" fontId="23" fillId="0" borderId="0" xfId="4" applyFont="1" applyFill="1" applyBorder="1" applyAlignment="1" applyProtection="1">
      <alignment horizontal="left"/>
    </xf>
    <xf numFmtId="0" fontId="29" fillId="0" borderId="0" xfId="4" applyFont="1" applyFill="1" applyBorder="1" applyAlignment="1" applyProtection="1">
      <alignment horizontal="left"/>
    </xf>
    <xf numFmtId="0" fontId="14" fillId="0" borderId="0" xfId="4" applyFont="1" applyFill="1" applyBorder="1" applyAlignment="1" applyProtection="1">
      <alignment horizontal="left"/>
    </xf>
    <xf numFmtId="0" fontId="62" fillId="0" borderId="0" xfId="4" applyFont="1" applyFill="1" applyBorder="1" applyAlignment="1" applyProtection="1">
      <alignment horizontal="center" vertical="center" wrapText="1"/>
    </xf>
    <xf numFmtId="0" fontId="47" fillId="0" borderId="2" xfId="4" applyFont="1" applyBorder="1" applyProtection="1"/>
    <xf numFmtId="0" fontId="47" fillId="0" borderId="3" xfId="4" applyFont="1" applyBorder="1" applyProtection="1"/>
    <xf numFmtId="0" fontId="47" fillId="0" borderId="4" xfId="4" applyFont="1" applyBorder="1" applyProtection="1"/>
    <xf numFmtId="0" fontId="25" fillId="2" borderId="0" xfId="4" applyFont="1" applyFill="1" applyBorder="1" applyProtection="1"/>
    <xf numFmtId="0" fontId="27" fillId="0" borderId="0" xfId="4" applyFont="1" applyBorder="1" applyProtection="1"/>
    <xf numFmtId="0" fontId="33" fillId="0" borderId="0" xfId="4" applyFont="1" applyBorder="1" applyProtection="1"/>
    <xf numFmtId="0" fontId="103" fillId="0" borderId="0" xfId="4" applyFont="1" applyBorder="1" applyProtection="1"/>
    <xf numFmtId="0" fontId="103" fillId="0" borderId="0" xfId="4" applyFont="1" applyFill="1" applyBorder="1" applyAlignment="1" applyProtection="1">
      <alignment horizontal="center"/>
    </xf>
    <xf numFmtId="0" fontId="103" fillId="0" borderId="0" xfId="4" applyFont="1" applyFill="1" applyBorder="1" applyAlignment="1" applyProtection="1">
      <alignment horizontal="left"/>
    </xf>
    <xf numFmtId="0" fontId="103" fillId="0" borderId="0" xfId="4" applyFont="1" applyBorder="1" applyAlignment="1" applyProtection="1">
      <alignment horizontal="center"/>
    </xf>
    <xf numFmtId="0" fontId="106" fillId="2" borderId="0" xfId="4" applyFont="1" applyFill="1" applyBorder="1" applyProtection="1"/>
    <xf numFmtId="0" fontId="106" fillId="0" borderId="0" xfId="4" applyFont="1" applyBorder="1" applyProtection="1"/>
    <xf numFmtId="0" fontId="55" fillId="0" borderId="0" xfId="4" applyFont="1" applyBorder="1" applyProtection="1"/>
    <xf numFmtId="0" fontId="92" fillId="2" borderId="0" xfId="4" applyFont="1" applyFill="1" applyBorder="1" applyProtection="1"/>
    <xf numFmtId="0" fontId="3" fillId="0" borderId="0" xfId="4" applyFont="1" applyBorder="1" applyProtection="1"/>
    <xf numFmtId="0" fontId="11" fillId="0" borderId="0" xfId="4" applyFont="1" applyBorder="1" applyProtection="1"/>
    <xf numFmtId="0" fontId="93" fillId="0" borderId="0" xfId="4" applyFont="1" applyBorder="1" applyProtection="1"/>
    <xf numFmtId="0" fontId="94" fillId="0" borderId="0" xfId="4" applyFont="1" applyProtection="1"/>
    <xf numFmtId="0" fontId="95" fillId="0" borderId="0" xfId="4" applyFont="1" applyProtection="1"/>
    <xf numFmtId="0" fontId="96" fillId="0" borderId="0" xfId="4" applyFont="1" applyProtection="1"/>
    <xf numFmtId="0" fontId="94" fillId="0" borderId="0" xfId="4" applyFont="1" applyBorder="1" applyProtection="1"/>
    <xf numFmtId="0" fontId="47" fillId="0" borderId="5" xfId="4" applyFont="1" applyBorder="1" applyProtection="1"/>
    <xf numFmtId="0" fontId="47" fillId="0" borderId="0" xfId="4" applyFont="1" applyProtection="1"/>
    <xf numFmtId="0" fontId="62" fillId="0" borderId="22" xfId="4" applyFont="1" applyFill="1" applyBorder="1" applyAlignment="1" applyProtection="1">
      <alignment vertical="center" wrapText="1"/>
    </xf>
    <xf numFmtId="0" fontId="63" fillId="0" borderId="22" xfId="4" applyFont="1" applyFill="1" applyBorder="1" applyAlignment="1" applyProtection="1">
      <alignment vertical="top"/>
    </xf>
    <xf numFmtId="0" fontId="62" fillId="0" borderId="2" xfId="4" applyFont="1" applyFill="1" applyBorder="1" applyAlignment="1" applyProtection="1">
      <alignment vertical="center" wrapText="1"/>
    </xf>
    <xf numFmtId="0" fontId="62" fillId="0" borderId="3" xfId="4" applyFont="1" applyFill="1" applyBorder="1" applyAlignment="1" applyProtection="1">
      <alignment vertical="center" wrapText="1"/>
    </xf>
    <xf numFmtId="0" fontId="63" fillId="0" borderId="3" xfId="4" applyFont="1" applyFill="1" applyBorder="1" applyAlignment="1" applyProtection="1">
      <alignment horizontal="left" vertical="center"/>
    </xf>
    <xf numFmtId="0" fontId="63" fillId="0" borderId="4" xfId="4" applyFont="1" applyFill="1" applyBorder="1" applyAlignment="1" applyProtection="1">
      <alignment horizontal="left" vertical="center"/>
    </xf>
    <xf numFmtId="0" fontId="47" fillId="0" borderId="3" xfId="4" applyFont="1" applyFill="1" applyBorder="1" applyAlignment="1" applyProtection="1">
      <alignment horizontal="left"/>
    </xf>
    <xf numFmtId="0" fontId="63" fillId="0" borderId="22" xfId="4" applyFont="1" applyFill="1" applyBorder="1" applyAlignment="1" applyProtection="1">
      <alignment vertical="center"/>
    </xf>
    <xf numFmtId="0" fontId="63" fillId="0" borderId="23" xfId="4" applyFont="1" applyFill="1" applyBorder="1" applyAlignment="1" applyProtection="1">
      <alignment vertical="center"/>
    </xf>
    <xf numFmtId="0" fontId="57" fillId="0" borderId="5" xfId="4" applyFont="1" applyBorder="1" applyAlignment="1" applyProtection="1">
      <alignment vertical="top"/>
    </xf>
    <xf numFmtId="0" fontId="57" fillId="0" borderId="0" xfId="4" applyFont="1" applyBorder="1" applyAlignment="1" applyProtection="1">
      <alignment vertical="top"/>
    </xf>
    <xf numFmtId="0" fontId="6" fillId="10" borderId="0" xfId="0" applyFont="1" applyFill="1" applyAlignment="1">
      <alignment vertical="top" wrapText="1"/>
    </xf>
    <xf numFmtId="0" fontId="55" fillId="0" borderId="0" xfId="4" applyFont="1" applyFill="1" applyBorder="1" applyProtection="1"/>
    <xf numFmtId="0" fontId="14" fillId="0" borderId="1" xfId="4" applyFont="1" applyFill="1" applyBorder="1" applyProtection="1"/>
    <xf numFmtId="0" fontId="121" fillId="11" borderId="9" xfId="4" applyFont="1" applyFill="1" applyBorder="1" applyAlignment="1" applyProtection="1">
      <alignment horizontal="center" vertical="center" wrapText="1"/>
      <protection locked="0"/>
    </xf>
    <xf numFmtId="0" fontId="121" fillId="11" borderId="6" xfId="4" applyFont="1" applyFill="1" applyBorder="1" applyAlignment="1" applyProtection="1">
      <alignment horizontal="center" vertical="center" wrapText="1"/>
      <protection locked="0"/>
    </xf>
    <xf numFmtId="0" fontId="122" fillId="11" borderId="9" xfId="4" applyFont="1" applyFill="1" applyBorder="1" applyAlignment="1" applyProtection="1">
      <alignment horizontal="center" vertical="center" wrapText="1"/>
      <protection locked="0"/>
    </xf>
    <xf numFmtId="0" fontId="91" fillId="0" borderId="22" xfId="4" applyFont="1" applyFill="1" applyBorder="1" applyAlignment="1" applyProtection="1">
      <alignment vertical="center" wrapText="1"/>
    </xf>
    <xf numFmtId="0" fontId="98" fillId="0" borderId="22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 wrapText="1"/>
    </xf>
    <xf numFmtId="0" fontId="79" fillId="0" borderId="23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2" fillId="0" borderId="0" xfId="0" applyFont="1" applyFill="1"/>
    <xf numFmtId="0" fontId="76" fillId="0" borderId="0" xfId="1" applyFont="1" applyBorder="1" applyAlignment="1" applyProtection="1"/>
    <xf numFmtId="0" fontId="78" fillId="0" borderId="5" xfId="0" applyFont="1" applyBorder="1" applyAlignment="1" applyProtection="1">
      <protection locked="0"/>
    </xf>
    <xf numFmtId="0" fontId="55" fillId="0" borderId="0" xfId="0" quotePrefix="1" applyFont="1" applyBorder="1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55" fillId="0" borderId="0" xfId="0" quotePrefix="1" applyNumberFormat="1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 vertical="center"/>
    </xf>
    <xf numFmtId="0" fontId="55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82" fillId="0" borderId="23" xfId="0" applyFont="1" applyFill="1" applyBorder="1" applyAlignment="1" applyProtection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5" fillId="0" borderId="3" xfId="0" applyFont="1" applyBorder="1" applyProtection="1"/>
    <xf numFmtId="0" fontId="4" fillId="0" borderId="3" xfId="0" applyFont="1" applyBorder="1" applyAlignment="1" applyProtection="1">
      <alignment horizontal="left" wrapText="1"/>
    </xf>
    <xf numFmtId="0" fontId="4" fillId="0" borderId="0" xfId="0" quotePrefix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41" fontId="55" fillId="0" borderId="0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Protection="1"/>
    <xf numFmtId="0" fontId="14" fillId="0" borderId="1" xfId="0" applyFont="1" applyBorder="1" applyProtection="1"/>
    <xf numFmtId="0" fontId="14" fillId="0" borderId="4" xfId="0" applyFont="1" applyBorder="1" applyProtection="1"/>
    <xf numFmtId="0" fontId="79" fillId="0" borderId="0" xfId="0" quotePrefix="1" applyNumberFormat="1" applyFont="1" applyFill="1" applyBorder="1" applyAlignment="1" applyProtection="1">
      <alignment horizontal="left"/>
    </xf>
    <xf numFmtId="0" fontId="49" fillId="0" borderId="0" xfId="0" applyFont="1" applyBorder="1"/>
    <xf numFmtId="41" fontId="55" fillId="0" borderId="0" xfId="0" applyNumberFormat="1" applyFont="1" applyBorder="1" applyAlignment="1" applyProtection="1">
      <protection locked="0"/>
    </xf>
    <xf numFmtId="41" fontId="55" fillId="0" borderId="0" xfId="0" applyNumberFormat="1" applyFont="1" applyFill="1" applyBorder="1" applyAlignment="1" applyProtection="1">
      <protection locked="0"/>
    </xf>
    <xf numFmtId="41" fontId="55" fillId="0" borderId="10" xfId="0" applyNumberFormat="1" applyFont="1" applyFill="1" applyBorder="1" applyAlignment="1" applyProtection="1">
      <protection locked="0"/>
    </xf>
    <xf numFmtId="0" fontId="0" fillId="12" borderId="0" xfId="0" applyFill="1"/>
    <xf numFmtId="0" fontId="5" fillId="12" borderId="9" xfId="0" applyFont="1" applyFill="1" applyBorder="1" applyAlignment="1">
      <alignment horizontal="center" vertical="center" wrapText="1"/>
    </xf>
    <xf numFmtId="0" fontId="0" fillId="12" borderId="21" xfId="0" applyFill="1" applyBorder="1"/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0" fillId="12" borderId="4" xfId="0" applyFill="1" applyBorder="1"/>
    <xf numFmtId="0" fontId="0" fillId="12" borderId="0" xfId="0" applyFill="1" applyBorder="1"/>
    <xf numFmtId="0" fontId="0" fillId="12" borderId="1" xfId="0" applyFill="1" applyBorder="1"/>
    <xf numFmtId="0" fontId="0" fillId="12" borderId="3" xfId="0" applyFill="1" applyBorder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4" fillId="0" borderId="23" xfId="4" applyFont="1" applyFill="1" applyBorder="1" applyProtection="1"/>
    <xf numFmtId="0" fontId="5" fillId="12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12" fillId="0" borderId="0" xfId="0" applyFont="1" applyAlignment="1">
      <alignment horizontal="right"/>
    </xf>
    <xf numFmtId="0" fontId="126" fillId="0" borderId="0" xfId="0" applyFont="1" applyFill="1" applyProtection="1"/>
    <xf numFmtId="0" fontId="127" fillId="0" borderId="0" xfId="0" applyFont="1" applyAlignment="1">
      <alignment vertical="center"/>
    </xf>
    <xf numFmtId="0" fontId="113" fillId="0" borderId="0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 wrapText="1"/>
    </xf>
    <xf numFmtId="0" fontId="103" fillId="0" borderId="0" xfId="0" applyFont="1" applyBorder="1" applyProtection="1">
      <protection hidden="1"/>
    </xf>
    <xf numFmtId="0" fontId="113" fillId="0" borderId="0" xfId="0" applyFont="1" applyBorder="1"/>
    <xf numFmtId="0" fontId="113" fillId="0" borderId="0" xfId="0" applyFont="1" applyBorder="1" applyAlignment="1">
      <alignment horizontal="right" vertical="center" wrapText="1"/>
    </xf>
    <xf numFmtId="168" fontId="113" fillId="0" borderId="0" xfId="0" applyNumberFormat="1" applyFont="1" applyBorder="1" applyAlignment="1" applyProtection="1">
      <alignment horizontal="right" vertical="center" wrapText="1"/>
      <protection locked="0"/>
    </xf>
    <xf numFmtId="0" fontId="126" fillId="0" borderId="0" xfId="0" applyFont="1" applyFill="1" applyBorder="1" applyAlignment="1">
      <alignment horizontal="right" vertical="center" wrapText="1"/>
    </xf>
    <xf numFmtId="168" fontId="126" fillId="13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Border="1" applyAlignment="1" applyProtection="1">
      <alignment wrapText="1"/>
    </xf>
    <xf numFmtId="0" fontId="113" fillId="0" borderId="0" xfId="0" applyFont="1" applyFill="1"/>
    <xf numFmtId="0" fontId="113" fillId="0" borderId="0" xfId="0" applyFont="1" applyFill="1" applyBorder="1" applyAlignment="1" applyProtection="1">
      <alignment wrapText="1"/>
    </xf>
    <xf numFmtId="0" fontId="113" fillId="0" borderId="0" xfId="0" applyFont="1" applyFill="1" applyBorder="1" applyAlignment="1" applyProtection="1">
      <alignment horizontal="justify" wrapText="1"/>
    </xf>
    <xf numFmtId="0" fontId="112" fillId="0" borderId="0" xfId="0" applyFont="1" applyFill="1"/>
    <xf numFmtId="0" fontId="1" fillId="0" borderId="0" xfId="0" applyFont="1"/>
    <xf numFmtId="1" fontId="131" fillId="0" borderId="0" xfId="0" applyNumberFormat="1" applyFont="1" applyFill="1" applyBorder="1" applyAlignment="1" applyProtection="1"/>
    <xf numFmtId="0" fontId="132" fillId="0" borderId="0" xfId="0" applyFont="1"/>
    <xf numFmtId="41" fontId="132" fillId="0" borderId="0" xfId="0" applyNumberFormat="1" applyFont="1"/>
    <xf numFmtId="0" fontId="130" fillId="0" borderId="0" xfId="0" applyFont="1" applyBorder="1" applyAlignment="1">
      <alignment vertical="center" wrapText="1"/>
    </xf>
    <xf numFmtId="169" fontId="0" fillId="12" borderId="9" xfId="0" applyNumberFormat="1" applyFill="1" applyBorder="1" applyProtection="1">
      <protection locked="0"/>
    </xf>
    <xf numFmtId="0" fontId="106" fillId="2" borderId="0" xfId="4" applyFont="1" applyFill="1" applyBorder="1" applyAlignment="1" applyProtection="1">
      <alignment horizontal="center"/>
    </xf>
    <xf numFmtId="0" fontId="106" fillId="0" borderId="0" xfId="4" applyFont="1" applyFill="1" applyBorder="1" applyAlignment="1" applyProtection="1">
      <alignment horizontal="center"/>
    </xf>
    <xf numFmtId="0" fontId="106" fillId="0" borderId="0" xfId="4" applyFont="1" applyBorder="1" applyAlignment="1" applyProtection="1">
      <alignment horizontal="center"/>
    </xf>
    <xf numFmtId="41" fontId="5" fillId="9" borderId="21" xfId="0" applyNumberFormat="1" applyFont="1" applyFill="1" applyBorder="1" applyAlignment="1">
      <alignment horizontal="center"/>
    </xf>
    <xf numFmtId="168" fontId="5" fillId="9" borderId="9" xfId="0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" fillId="12" borderId="21" xfId="0" applyFont="1" applyFill="1" applyBorder="1" applyProtection="1">
      <protection locked="0"/>
    </xf>
    <xf numFmtId="1" fontId="87" fillId="0" borderId="9" xfId="0" applyNumberFormat="1" applyFont="1" applyBorder="1" applyAlignment="1" applyProtection="1">
      <alignment horizontal="right" vertical="center" wrapText="1"/>
      <protection locked="0"/>
    </xf>
    <xf numFmtId="0" fontId="112" fillId="12" borderId="0" xfId="0" applyFont="1" applyFill="1"/>
    <xf numFmtId="0" fontId="112" fillId="12" borderId="0" xfId="0" applyFont="1" applyFill="1" applyBorder="1"/>
    <xf numFmtId="41" fontId="132" fillId="0" borderId="0" xfId="0" applyNumberFormat="1" applyFont="1" applyProtection="1"/>
    <xf numFmtId="41" fontId="4" fillId="0" borderId="0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0" fontId="103" fillId="0" borderId="0" xfId="4" applyFont="1" applyBorder="1" applyAlignment="1" applyProtection="1">
      <alignment horizontal="center"/>
      <protection locked="0" hidden="1"/>
    </xf>
    <xf numFmtId="0" fontId="103" fillId="0" borderId="0" xfId="4" applyFont="1" applyFill="1" applyBorder="1" applyAlignment="1" applyProtection="1">
      <alignment horizontal="center"/>
      <protection locked="0" hidden="1"/>
    </xf>
    <xf numFmtId="0" fontId="29" fillId="0" borderId="0" xfId="4" applyFont="1" applyBorder="1" applyProtection="1">
      <protection locked="0" hidden="1"/>
    </xf>
    <xf numFmtId="0" fontId="103" fillId="0" borderId="0" xfId="4" applyFont="1" applyBorder="1" applyProtection="1">
      <protection locked="0" hidden="1"/>
    </xf>
    <xf numFmtId="0" fontId="43" fillId="0" borderId="0" xfId="4" applyFont="1" applyFill="1" applyBorder="1" applyProtection="1">
      <protection locked="0" hidden="1"/>
    </xf>
    <xf numFmtId="0" fontId="103" fillId="0" borderId="0" xfId="4" applyFont="1" applyFill="1" applyBorder="1" applyProtection="1">
      <protection locked="0" hidden="1"/>
    </xf>
    <xf numFmtId="0" fontId="119" fillId="0" borderId="0" xfId="4" applyFont="1" applyFill="1" applyBorder="1" applyAlignment="1" applyProtection="1">
      <alignment horizontal="left"/>
      <protection locked="0" hidden="1"/>
    </xf>
    <xf numFmtId="0" fontId="43" fillId="2" borderId="0" xfId="4" applyFont="1" applyFill="1" applyBorder="1" applyProtection="1">
      <protection locked="0" hidden="1"/>
    </xf>
    <xf numFmtId="0" fontId="103" fillId="0" borderId="0" xfId="4" applyFont="1" applyFill="1" applyBorder="1" applyAlignment="1" applyProtection="1">
      <alignment horizontal="left"/>
      <protection locked="0" hidden="1"/>
    </xf>
    <xf numFmtId="0" fontId="23" fillId="2" borderId="0" xfId="4" applyFont="1" applyFill="1" applyBorder="1" applyProtection="1">
      <protection locked="0" hidden="1"/>
    </xf>
    <xf numFmtId="0" fontId="103" fillId="2" borderId="0" xfId="4" applyFont="1" applyFill="1" applyBorder="1" applyProtection="1">
      <protection locked="0" hidden="1"/>
    </xf>
    <xf numFmtId="0" fontId="23" fillId="0" borderId="0" xfId="4" applyFont="1" applyBorder="1" applyProtection="1">
      <protection locked="0" hidden="1"/>
    </xf>
    <xf numFmtId="0" fontId="114" fillId="0" borderId="0" xfId="4" applyFont="1" applyBorder="1" applyAlignment="1" applyProtection="1">
      <alignment horizontal="center"/>
      <protection locked="0" hidden="1"/>
    </xf>
    <xf numFmtId="0" fontId="114" fillId="0" borderId="0" xfId="4" applyFont="1" applyFill="1" applyBorder="1" applyAlignment="1" applyProtection="1">
      <alignment horizontal="center"/>
      <protection locked="0" hidden="1"/>
    </xf>
    <xf numFmtId="0" fontId="11" fillId="0" borderId="0" xfId="4" applyFont="1" applyBorder="1" applyProtection="1">
      <protection locked="0" hidden="1"/>
    </xf>
    <xf numFmtId="0" fontId="114" fillId="0" borderId="0" xfId="4" applyFont="1" applyBorder="1" applyProtection="1">
      <protection locked="0" hidden="1"/>
    </xf>
    <xf numFmtId="0" fontId="43" fillId="0" borderId="0" xfId="4" applyFont="1" applyFill="1" applyBorder="1" applyAlignment="1" applyProtection="1">
      <alignment horizontal="left"/>
      <protection locked="0" hidden="1"/>
    </xf>
    <xf numFmtId="0" fontId="7" fillId="0" borderId="0" xfId="1" applyFill="1" applyBorder="1" applyAlignment="1" applyProtection="1">
      <alignment horizontal="left"/>
      <protection locked="0" hidden="1"/>
    </xf>
    <xf numFmtId="0" fontId="54" fillId="0" borderId="0" xfId="0" applyFont="1"/>
    <xf numFmtId="0" fontId="132" fillId="2" borderId="0" xfId="0" applyFont="1" applyFill="1" applyProtection="1">
      <protection hidden="1"/>
    </xf>
    <xf numFmtId="0" fontId="79" fillId="0" borderId="22" xfId="0" applyFont="1" applyFill="1" applyBorder="1" applyAlignment="1" applyProtection="1">
      <alignment horizontal="left" vertical="center" wrapText="1"/>
    </xf>
    <xf numFmtId="0" fontId="79" fillId="0" borderId="2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wrapText="1"/>
    </xf>
    <xf numFmtId="0" fontId="136" fillId="0" borderId="0" xfId="0" applyFont="1" applyProtection="1"/>
    <xf numFmtId="0" fontId="137" fillId="0" borderId="0" xfId="0" applyFont="1" applyAlignment="1" applyProtection="1">
      <alignment horizontal="center"/>
    </xf>
    <xf numFmtId="0" fontId="137" fillId="0" borderId="0" xfId="0" applyFont="1" applyFill="1" applyBorder="1" applyAlignment="1" applyProtection="1">
      <alignment horizontal="center"/>
    </xf>
    <xf numFmtId="0" fontId="136" fillId="0" borderId="0" xfId="0" applyFont="1" applyFill="1" applyBorder="1" applyProtection="1"/>
    <xf numFmtId="0" fontId="138" fillId="0" borderId="0" xfId="0" applyFont="1" applyFill="1" applyBorder="1" applyProtection="1"/>
    <xf numFmtId="0" fontId="138" fillId="0" borderId="0" xfId="0" applyFont="1" applyProtection="1"/>
    <xf numFmtId="0" fontId="139" fillId="0" borderId="0" xfId="0" applyFont="1" applyProtection="1"/>
    <xf numFmtId="49" fontId="138" fillId="0" borderId="0" xfId="0" applyNumberFormat="1" applyFont="1" applyProtection="1">
      <protection locked="0" hidden="1"/>
    </xf>
    <xf numFmtId="0" fontId="6" fillId="0" borderId="0" xfId="0" applyNumberFormat="1" applyFont="1" applyBorder="1"/>
    <xf numFmtId="0" fontId="138" fillId="2" borderId="0" xfId="0" applyFont="1" applyFill="1" applyProtection="1">
      <protection hidden="1"/>
    </xf>
    <xf numFmtId="0" fontId="138" fillId="2" borderId="0" xfId="0" applyFont="1" applyFill="1" applyBorder="1" applyProtection="1">
      <protection hidden="1"/>
    </xf>
    <xf numFmtId="0" fontId="138" fillId="2" borderId="0" xfId="0" applyFont="1" applyFill="1" applyAlignment="1" applyProtection="1">
      <alignment horizontal="right"/>
      <protection hidden="1"/>
    </xf>
    <xf numFmtId="0" fontId="138" fillId="2" borderId="0" xfId="0" applyFont="1" applyFill="1" applyBorder="1" applyProtection="1"/>
    <xf numFmtId="0" fontId="138" fillId="2" borderId="0" xfId="0" applyFont="1" applyFill="1" applyProtection="1"/>
    <xf numFmtId="0" fontId="136" fillId="0" borderId="0" xfId="0" applyFont="1" applyBorder="1" applyProtection="1"/>
    <xf numFmtId="0" fontId="138" fillId="0" borderId="0" xfId="0" applyFont="1" applyBorder="1" applyProtection="1"/>
    <xf numFmtId="0" fontId="139" fillId="0" borderId="0" xfId="0" applyFont="1" applyBorder="1" applyAlignment="1" applyProtection="1"/>
    <xf numFmtId="0" fontId="138" fillId="2" borderId="0" xfId="0" applyFont="1" applyFill="1" applyProtection="1">
      <protection locked="0" hidden="1"/>
    </xf>
    <xf numFmtId="0" fontId="112" fillId="2" borderId="0" xfId="0" applyFont="1" applyFill="1" applyProtection="1">
      <protection locked="0" hidden="1"/>
    </xf>
    <xf numFmtId="0" fontId="112" fillId="0" borderId="0" xfId="0" applyFont="1" applyProtection="1">
      <protection locked="0" hidden="1"/>
    </xf>
    <xf numFmtId="0" fontId="13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36" fillId="0" borderId="0" xfId="0" applyFont="1" applyProtection="1">
      <protection locked="0" hidden="1"/>
    </xf>
    <xf numFmtId="0" fontId="132" fillId="0" borderId="0" xfId="0" applyFont="1" applyProtection="1">
      <protection locked="0" hidden="1"/>
    </xf>
    <xf numFmtId="0" fontId="138" fillId="0" borderId="0" xfId="0" applyFont="1" applyAlignment="1" applyProtection="1">
      <alignment vertical="center"/>
      <protection locked="0" hidden="1"/>
    </xf>
    <xf numFmtId="0" fontId="132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40" fillId="0" borderId="0" xfId="0" applyFont="1" applyProtection="1">
      <protection locked="0" hidden="1"/>
    </xf>
    <xf numFmtId="0" fontId="133" fillId="0" borderId="0" xfId="0" applyFont="1" applyProtection="1">
      <protection locked="0" hidden="1"/>
    </xf>
    <xf numFmtId="0" fontId="49" fillId="0" borderId="0" xfId="0" applyFont="1" applyProtection="1">
      <protection locked="0" hidden="1"/>
    </xf>
    <xf numFmtId="41" fontId="141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138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142" fillId="0" borderId="33" xfId="0" applyFont="1" applyFill="1" applyBorder="1" applyAlignment="1" applyProtection="1">
      <alignment horizontal="center" vertical="center" wrapText="1"/>
      <protection locked="0"/>
    </xf>
    <xf numFmtId="169" fontId="87" fillId="19" borderId="9" xfId="0" applyNumberFormat="1" applyFont="1" applyFill="1" applyBorder="1" applyAlignment="1" applyProtection="1">
      <alignment horizontal="right" vertical="center" wrapText="1"/>
      <protection locked="0"/>
    </xf>
    <xf numFmtId="168" fontId="87" fillId="19" borderId="9" xfId="0" applyNumberFormat="1" applyFont="1" applyFill="1" applyBorder="1" applyAlignment="1" applyProtection="1">
      <alignment vertical="center" wrapText="1"/>
    </xf>
    <xf numFmtId="41" fontId="87" fillId="19" borderId="9" xfId="0" applyNumberFormat="1" applyFont="1" applyFill="1" applyBorder="1" applyAlignment="1" applyProtection="1">
      <alignment vertical="center" wrapText="1"/>
    </xf>
    <xf numFmtId="0" fontId="55" fillId="0" borderId="0" xfId="0" quotePrefix="1" applyFont="1" applyFill="1" applyBorder="1" applyAlignment="1" applyProtection="1">
      <alignment horizontal="left" vertical="justify" wrapText="1" indent="1"/>
    </xf>
    <xf numFmtId="0" fontId="55" fillId="0" borderId="0" xfId="0" applyFont="1" applyFill="1" applyBorder="1" applyAlignment="1" applyProtection="1">
      <alignment horizontal="left" vertical="justify" wrapText="1" indent="1"/>
    </xf>
    <xf numFmtId="0" fontId="89" fillId="0" borderId="0" xfId="0" applyFont="1" applyFill="1" applyBorder="1" applyAlignment="1" applyProtection="1">
      <alignment horizontal="center" wrapText="1"/>
    </xf>
    <xf numFmtId="0" fontId="129" fillId="0" borderId="0" xfId="0" applyFont="1" applyBorder="1" applyAlignment="1" applyProtection="1">
      <alignment horizontal="center" wrapText="1"/>
    </xf>
    <xf numFmtId="0" fontId="79" fillId="0" borderId="0" xfId="0" applyFont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left" wrapText="1"/>
    </xf>
    <xf numFmtId="0" fontId="79" fillId="0" borderId="0" xfId="0" applyFont="1" applyAlignment="1" applyProtection="1">
      <alignment horizontal="center"/>
    </xf>
    <xf numFmtId="0" fontId="79" fillId="0" borderId="0" xfId="0" applyFont="1" applyFill="1" applyBorder="1" applyAlignment="1" applyProtection="1">
      <alignment horizontal="right" wrapText="1"/>
    </xf>
    <xf numFmtId="0" fontId="55" fillId="3" borderId="21" xfId="0" applyFont="1" applyFill="1" applyBorder="1" applyAlignment="1" applyProtection="1">
      <protection locked="0"/>
    </xf>
    <xf numFmtId="0" fontId="55" fillId="3" borderId="23" xfId="0" applyFont="1" applyFill="1" applyBorder="1" applyAlignment="1" applyProtection="1">
      <protection locked="0"/>
    </xf>
    <xf numFmtId="0" fontId="48" fillId="3" borderId="21" xfId="0" applyFont="1" applyFill="1" applyBorder="1" applyAlignment="1" applyProtection="1">
      <protection locked="0"/>
    </xf>
    <xf numFmtId="0" fontId="48" fillId="3" borderId="22" xfId="0" applyFont="1" applyFill="1" applyBorder="1" applyAlignment="1" applyProtection="1">
      <protection locked="0"/>
    </xf>
    <xf numFmtId="0" fontId="48" fillId="3" borderId="23" xfId="0" applyFont="1" applyFill="1" applyBorder="1" applyAlignment="1" applyProtection="1">
      <protection locked="0"/>
    </xf>
    <xf numFmtId="0" fontId="55" fillId="3" borderId="22" xfId="0" applyFont="1" applyFill="1" applyBorder="1" applyAlignment="1" applyProtection="1">
      <protection locked="0"/>
    </xf>
    <xf numFmtId="49" fontId="55" fillId="3" borderId="21" xfId="0" applyNumberFormat="1" applyFont="1" applyFill="1" applyBorder="1" applyAlignment="1" applyProtection="1">
      <protection locked="0"/>
    </xf>
    <xf numFmtId="49" fontId="55" fillId="3" borderId="22" xfId="0" applyNumberFormat="1" applyFont="1" applyFill="1" applyBorder="1" applyAlignment="1" applyProtection="1">
      <protection locked="0"/>
    </xf>
    <xf numFmtId="49" fontId="55" fillId="3" borderId="23" xfId="0" applyNumberFormat="1" applyFont="1" applyFill="1" applyBorder="1" applyAlignment="1" applyProtection="1">
      <protection locked="0"/>
    </xf>
    <xf numFmtId="1" fontId="55" fillId="3" borderId="21" xfId="0" applyNumberFormat="1" applyFont="1" applyFill="1" applyBorder="1" applyAlignment="1" applyProtection="1">
      <protection locked="0"/>
    </xf>
    <xf numFmtId="1" fontId="55" fillId="3" borderId="22" xfId="0" applyNumberFormat="1" applyFont="1" applyFill="1" applyBorder="1" applyAlignment="1" applyProtection="1">
      <protection locked="0"/>
    </xf>
    <xf numFmtId="1" fontId="55" fillId="3" borderId="23" xfId="0" applyNumberFormat="1" applyFont="1" applyFill="1" applyBorder="1" applyAlignment="1" applyProtection="1">
      <protection locked="0"/>
    </xf>
    <xf numFmtId="1" fontId="29" fillId="0" borderId="0" xfId="0" applyNumberFormat="1" applyFont="1" applyBorder="1" applyAlignment="1" applyProtection="1"/>
    <xf numFmtId="0" fontId="67" fillId="4" borderId="11" xfId="0" applyFont="1" applyFill="1" applyBorder="1" applyAlignment="1" applyProtection="1">
      <alignment horizontal="center"/>
    </xf>
    <xf numFmtId="0" fontId="67" fillId="4" borderId="10" xfId="0" applyFont="1" applyFill="1" applyBorder="1" applyAlignment="1" applyProtection="1">
      <alignment horizontal="center"/>
    </xf>
    <xf numFmtId="0" fontId="67" fillId="4" borderId="12" xfId="0" applyFont="1" applyFill="1" applyBorder="1" applyAlignment="1" applyProtection="1">
      <alignment horizontal="center"/>
    </xf>
    <xf numFmtId="0" fontId="67" fillId="4" borderId="5" xfId="0" applyFont="1" applyFill="1" applyBorder="1" applyAlignment="1" applyProtection="1">
      <alignment horizontal="center"/>
    </xf>
    <xf numFmtId="0" fontId="67" fillId="4" borderId="0" xfId="0" applyFont="1" applyFill="1" applyBorder="1" applyAlignment="1" applyProtection="1">
      <alignment horizontal="center"/>
    </xf>
    <xf numFmtId="0" fontId="67" fillId="4" borderId="1" xfId="0" applyFont="1" applyFill="1" applyBorder="1" applyAlignment="1" applyProtection="1">
      <alignment horizontal="center"/>
    </xf>
    <xf numFmtId="0" fontId="67" fillId="4" borderId="2" xfId="0" applyFont="1" applyFill="1" applyBorder="1" applyAlignment="1" applyProtection="1">
      <alignment horizontal="center"/>
    </xf>
    <xf numFmtId="0" fontId="67" fillId="4" borderId="3" xfId="0" applyFont="1" applyFill="1" applyBorder="1" applyAlignment="1" applyProtection="1">
      <alignment horizontal="center"/>
    </xf>
    <xf numFmtId="0" fontId="67" fillId="4" borderId="4" xfId="0" applyFont="1" applyFill="1" applyBorder="1" applyAlignment="1" applyProtection="1">
      <alignment horizontal="center"/>
    </xf>
    <xf numFmtId="170" fontId="60" fillId="14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Alignment="1" applyProtection="1">
      <alignment horizontal="left"/>
      <protection locked="0"/>
    </xf>
    <xf numFmtId="0" fontId="55" fillId="3" borderId="21" xfId="0" applyFont="1" applyFill="1" applyBorder="1" applyAlignment="1" applyProtection="1">
      <alignment horizontal="left"/>
      <protection locked="0"/>
    </xf>
    <xf numFmtId="0" fontId="55" fillId="3" borderId="22" xfId="0" applyFont="1" applyFill="1" applyBorder="1" applyAlignment="1" applyProtection="1">
      <alignment horizontal="left"/>
      <protection locked="0"/>
    </xf>
    <xf numFmtId="0" fontId="55" fillId="3" borderId="23" xfId="0" applyFont="1" applyFill="1" applyBorder="1" applyAlignment="1" applyProtection="1">
      <alignment horizontal="left"/>
      <protection locked="0"/>
    </xf>
    <xf numFmtId="0" fontId="106" fillId="0" borderId="0" xfId="0" applyFont="1" applyFill="1" applyBorder="1" applyAlignment="1" applyProtection="1"/>
    <xf numFmtId="49" fontId="55" fillId="3" borderId="21" xfId="0" applyNumberFormat="1" applyFont="1" applyFill="1" applyBorder="1" applyAlignment="1" applyProtection="1">
      <alignment horizontal="left"/>
      <protection locked="0"/>
    </xf>
    <xf numFmtId="49" fontId="55" fillId="3" borderId="22" xfId="0" applyNumberFormat="1" applyFont="1" applyFill="1" applyBorder="1" applyAlignment="1" applyProtection="1">
      <alignment horizontal="left"/>
      <protection locked="0"/>
    </xf>
    <xf numFmtId="49" fontId="55" fillId="3" borderId="23" xfId="0" applyNumberFormat="1" applyFont="1" applyFill="1" applyBorder="1" applyAlignment="1" applyProtection="1">
      <alignment horizontal="left"/>
      <protection locked="0"/>
    </xf>
    <xf numFmtId="0" fontId="55" fillId="0" borderId="0" xfId="0" applyFont="1" applyFill="1" applyAlignment="1" applyProtection="1">
      <alignment horizontal="right" vertical="center"/>
    </xf>
    <xf numFmtId="0" fontId="123" fillId="10" borderId="2" xfId="4" applyFont="1" applyFill="1" applyBorder="1" applyAlignment="1" applyProtection="1">
      <alignment horizontal="right" vertical="center" wrapText="1"/>
    </xf>
    <xf numFmtId="0" fontId="123" fillId="10" borderId="3" xfId="4" applyFont="1" applyFill="1" applyBorder="1" applyAlignment="1" applyProtection="1">
      <alignment horizontal="right" vertical="center" wrapText="1"/>
    </xf>
    <xf numFmtId="0" fontId="123" fillId="10" borderId="4" xfId="4" applyFont="1" applyFill="1" applyBorder="1" applyAlignment="1" applyProtection="1">
      <alignment horizontal="right" vertical="center" wrapText="1"/>
    </xf>
    <xf numFmtId="0" fontId="123" fillId="10" borderId="21" xfId="4" applyFont="1" applyFill="1" applyBorder="1" applyAlignment="1" applyProtection="1">
      <alignment horizontal="right" vertical="center" wrapText="1"/>
    </xf>
    <xf numFmtId="0" fontId="62" fillId="10" borderId="22" xfId="4" applyFont="1" applyFill="1" applyBorder="1" applyAlignment="1" applyProtection="1">
      <alignment horizontal="right" vertical="center" wrapText="1"/>
    </xf>
    <xf numFmtId="0" fontId="62" fillId="10" borderId="23" xfId="4" applyFont="1" applyFill="1" applyBorder="1" applyAlignment="1" applyProtection="1">
      <alignment horizontal="right" vertical="center" wrapText="1"/>
    </xf>
    <xf numFmtId="0" fontId="123" fillId="10" borderId="22" xfId="4" applyFont="1" applyFill="1" applyBorder="1" applyAlignment="1" applyProtection="1">
      <alignment horizontal="right" vertical="center" wrapText="1"/>
    </xf>
    <xf numFmtId="0" fontId="123" fillId="10" borderId="23" xfId="4" applyFont="1" applyFill="1" applyBorder="1" applyAlignment="1" applyProtection="1">
      <alignment horizontal="right" vertical="center" wrapText="1"/>
    </xf>
    <xf numFmtId="0" fontId="60" fillId="0" borderId="21" xfId="4" applyFont="1" applyFill="1" applyBorder="1" applyAlignment="1" applyProtection="1">
      <alignment horizontal="center" vertical="center" wrapText="1"/>
    </xf>
    <xf numFmtId="0" fontId="60" fillId="0" borderId="22" xfId="4" applyFont="1" applyFill="1" applyBorder="1" applyAlignment="1" applyProtection="1">
      <alignment horizontal="center" vertical="center" wrapText="1"/>
    </xf>
    <xf numFmtId="0" fontId="60" fillId="0" borderId="23" xfId="4" applyFont="1" applyFill="1" applyBorder="1" applyAlignment="1" applyProtection="1">
      <alignment horizontal="center" vertical="center" wrapText="1"/>
    </xf>
    <xf numFmtId="0" fontId="60" fillId="0" borderId="21" xfId="4" applyFont="1" applyFill="1" applyBorder="1" applyAlignment="1" applyProtection="1">
      <alignment horizontal="center" vertical="top" wrapText="1"/>
    </xf>
    <xf numFmtId="0" fontId="60" fillId="0" borderId="22" xfId="4" applyFont="1" applyFill="1" applyBorder="1" applyAlignment="1" applyProtection="1">
      <alignment horizontal="center" vertical="top" wrapText="1"/>
    </xf>
    <xf numFmtId="0" fontId="60" fillId="0" borderId="23" xfId="4" applyFont="1" applyFill="1" applyBorder="1" applyAlignment="1" applyProtection="1">
      <alignment horizontal="center" vertical="top" wrapText="1"/>
    </xf>
    <xf numFmtId="0" fontId="61" fillId="0" borderId="21" xfId="4" applyFont="1" applyFill="1" applyBorder="1" applyAlignment="1" applyProtection="1">
      <alignment horizontal="center" vertical="top" wrapText="1"/>
    </xf>
    <xf numFmtId="0" fontId="61" fillId="0" borderId="22" xfId="4" applyFont="1" applyFill="1" applyBorder="1" applyAlignment="1" applyProtection="1">
      <alignment horizontal="center" vertical="top" wrapText="1"/>
    </xf>
    <xf numFmtId="0" fontId="61" fillId="0" borderId="23" xfId="4" applyFont="1" applyFill="1" applyBorder="1" applyAlignment="1" applyProtection="1">
      <alignment horizontal="center" vertical="top" wrapText="1"/>
    </xf>
    <xf numFmtId="0" fontId="97" fillId="18" borderId="0" xfId="4" applyFont="1" applyFill="1" applyBorder="1" applyAlignment="1" applyProtection="1">
      <alignment horizontal="center" vertical="center"/>
    </xf>
    <xf numFmtId="0" fontId="73" fillId="0" borderId="11" xfId="4" applyFont="1" applyBorder="1" applyAlignment="1">
      <alignment horizontal="center" vertical="top" wrapText="1" readingOrder="1"/>
    </xf>
    <xf numFmtId="0" fontId="73" fillId="0" borderId="10" xfId="4" applyFont="1" applyBorder="1" applyAlignment="1">
      <alignment horizontal="center" vertical="top" wrapText="1" readingOrder="1"/>
    </xf>
    <xf numFmtId="0" fontId="73" fillId="0" borderId="12" xfId="4" applyFont="1" applyBorder="1" applyAlignment="1">
      <alignment horizontal="center" vertical="top" wrapText="1" readingOrder="1"/>
    </xf>
    <xf numFmtId="0" fontId="73" fillId="0" borderId="5" xfId="4" applyFont="1" applyBorder="1" applyAlignment="1">
      <alignment horizontal="center" vertical="top" wrapText="1" readingOrder="1"/>
    </xf>
    <xf numFmtId="0" fontId="73" fillId="0" borderId="0" xfId="4" applyFont="1" applyBorder="1" applyAlignment="1">
      <alignment horizontal="center" vertical="top" wrapText="1" readingOrder="1"/>
    </xf>
    <xf numFmtId="0" fontId="73" fillId="0" borderId="1" xfId="4" applyFont="1" applyBorder="1" applyAlignment="1">
      <alignment horizontal="center" vertical="top" wrapText="1" readingOrder="1"/>
    </xf>
    <xf numFmtId="0" fontId="73" fillId="0" borderId="2" xfId="4" applyFont="1" applyBorder="1" applyAlignment="1">
      <alignment horizontal="center" vertical="top" wrapText="1" readingOrder="1"/>
    </xf>
    <xf numFmtId="0" fontId="73" fillId="0" borderId="3" xfId="4" applyFont="1" applyBorder="1" applyAlignment="1">
      <alignment horizontal="center" vertical="top" wrapText="1" readingOrder="1"/>
    </xf>
    <xf numFmtId="0" fontId="73" fillId="0" borderId="4" xfId="4" applyFont="1" applyBorder="1" applyAlignment="1">
      <alignment horizontal="center" vertical="top" wrapText="1" readingOrder="1"/>
    </xf>
    <xf numFmtId="0" fontId="124" fillId="0" borderId="0" xfId="0" applyFont="1" applyFill="1" applyBorder="1" applyAlignment="1" applyProtection="1">
      <alignment horizontal="center" vertical="top" wrapText="1"/>
    </xf>
    <xf numFmtId="41" fontId="79" fillId="6" borderId="9" xfId="0" applyNumberFormat="1" applyFont="1" applyFill="1" applyBorder="1" applyAlignment="1" applyProtection="1">
      <alignment horizontal="center"/>
    </xf>
    <xf numFmtId="41" fontId="55" fillId="0" borderId="9" xfId="0" applyNumberFormat="1" applyFont="1" applyBorder="1" applyAlignment="1" applyProtection="1">
      <alignment horizontal="center"/>
      <protection locked="0"/>
    </xf>
    <xf numFmtId="0" fontId="78" fillId="0" borderId="0" xfId="0" applyFont="1" applyBorder="1" applyAlignment="1" applyProtection="1">
      <alignment horizontal="left"/>
    </xf>
    <xf numFmtId="41" fontId="55" fillId="0" borderId="21" xfId="0" applyNumberFormat="1" applyFont="1" applyBorder="1" applyAlignment="1" applyProtection="1">
      <alignment horizontal="center"/>
      <protection locked="0"/>
    </xf>
    <xf numFmtId="41" fontId="55" fillId="0" borderId="22" xfId="0" applyNumberFormat="1" applyFont="1" applyBorder="1" applyAlignment="1" applyProtection="1">
      <alignment horizontal="center"/>
      <protection locked="0"/>
    </xf>
    <xf numFmtId="41" fontId="55" fillId="0" borderId="23" xfId="0" applyNumberFormat="1" applyFont="1" applyBorder="1" applyAlignment="1" applyProtection="1">
      <alignment horizontal="center"/>
      <protection locked="0"/>
    </xf>
    <xf numFmtId="0" fontId="78" fillId="0" borderId="10" xfId="0" applyFont="1" applyBorder="1" applyAlignment="1" applyProtection="1">
      <alignment vertical="top" wrapText="1"/>
    </xf>
    <xf numFmtId="41" fontId="79" fillId="9" borderId="21" xfId="0" applyNumberFormat="1" applyFont="1" applyFill="1" applyBorder="1" applyAlignment="1" applyProtection="1">
      <alignment horizontal="center"/>
    </xf>
    <xf numFmtId="41" fontId="79" fillId="9" borderId="22" xfId="0" applyNumberFormat="1" applyFont="1" applyFill="1" applyBorder="1" applyAlignment="1" applyProtection="1">
      <alignment horizontal="center"/>
    </xf>
    <xf numFmtId="41" fontId="79" fillId="9" borderId="23" xfId="0" applyNumberFormat="1" applyFont="1" applyFill="1" applyBorder="1" applyAlignment="1" applyProtection="1">
      <alignment horizontal="center"/>
    </xf>
    <xf numFmtId="41" fontId="55" fillId="0" borderId="0" xfId="0" applyNumberFormat="1" applyFont="1" applyFill="1" applyBorder="1" applyAlignment="1" applyProtection="1">
      <alignment horizontal="center"/>
      <protection locked="0"/>
    </xf>
    <xf numFmtId="0" fontId="78" fillId="0" borderId="0" xfId="0" applyFont="1" applyBorder="1" applyAlignment="1" applyProtection="1">
      <alignment horizontal="center"/>
    </xf>
    <xf numFmtId="0" fontId="78" fillId="0" borderId="0" xfId="0" applyFont="1" applyBorder="1" applyAlignment="1" applyProtection="1">
      <alignment horizontal="justify" vertical="top" wrapText="1"/>
    </xf>
    <xf numFmtId="41" fontId="79" fillId="9" borderId="9" xfId="0" applyNumberFormat="1" applyFont="1" applyFill="1" applyBorder="1" applyAlignment="1" applyProtection="1">
      <alignment horizontal="center"/>
    </xf>
    <xf numFmtId="0" fontId="77" fillId="0" borderId="0" xfId="0" applyFont="1" applyBorder="1" applyAlignment="1" applyProtection="1">
      <alignment horizontal="center"/>
    </xf>
    <xf numFmtId="0" fontId="73" fillId="0" borderId="0" xfId="0" applyFont="1" applyBorder="1" applyAlignment="1" applyProtection="1">
      <alignment horizontal="right" wrapText="1"/>
    </xf>
    <xf numFmtId="0" fontId="72" fillId="5" borderId="26" xfId="0" applyFont="1" applyFill="1" applyBorder="1" applyAlignment="1" applyProtection="1">
      <alignment horizontal="center" vertical="center" wrapText="1"/>
    </xf>
    <xf numFmtId="0" fontId="72" fillId="5" borderId="27" xfId="0" applyFont="1" applyFill="1" applyBorder="1" applyAlignment="1" applyProtection="1">
      <alignment horizontal="center" vertical="center" wrapText="1"/>
    </xf>
    <xf numFmtId="0" fontId="72" fillId="5" borderId="28" xfId="0" applyFont="1" applyFill="1" applyBorder="1" applyAlignment="1" applyProtection="1">
      <alignment horizontal="center" vertical="center" wrapText="1"/>
    </xf>
    <xf numFmtId="0" fontId="77" fillId="4" borderId="11" xfId="0" applyFont="1" applyFill="1" applyBorder="1" applyAlignment="1" applyProtection="1">
      <alignment horizontal="left" vertical="top" wrapText="1"/>
    </xf>
    <xf numFmtId="0" fontId="77" fillId="4" borderId="10" xfId="0" applyFont="1" applyFill="1" applyBorder="1" applyAlignment="1" applyProtection="1">
      <alignment horizontal="left" vertical="top" wrapText="1"/>
    </xf>
    <xf numFmtId="0" fontId="77" fillId="4" borderId="12" xfId="0" applyFont="1" applyFill="1" applyBorder="1" applyAlignment="1" applyProtection="1">
      <alignment horizontal="left" vertical="top" wrapText="1"/>
    </xf>
    <xf numFmtId="0" fontId="77" fillId="4" borderId="5" xfId="0" applyFont="1" applyFill="1" applyBorder="1" applyAlignment="1" applyProtection="1">
      <alignment horizontal="left" vertical="top" wrapText="1"/>
    </xf>
    <xf numFmtId="0" fontId="77" fillId="4" borderId="0" xfId="0" applyFont="1" applyFill="1" applyBorder="1" applyAlignment="1" applyProtection="1">
      <alignment horizontal="left" vertical="top" wrapText="1"/>
    </xf>
    <xf numFmtId="0" fontId="77" fillId="4" borderId="1" xfId="0" applyFont="1" applyFill="1" applyBorder="1" applyAlignment="1" applyProtection="1">
      <alignment horizontal="left" vertical="top" wrapText="1"/>
    </xf>
    <xf numFmtId="0" fontId="78" fillId="4" borderId="5" xfId="0" applyFont="1" applyFill="1" applyBorder="1" applyAlignment="1" applyProtection="1">
      <alignment vertical="top" wrapText="1"/>
    </xf>
    <xf numFmtId="0" fontId="54" fillId="0" borderId="0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54" fillId="0" borderId="2" xfId="0" applyFont="1" applyBorder="1" applyAlignment="1">
      <alignment vertical="top" wrapText="1"/>
    </xf>
    <xf numFmtId="0" fontId="54" fillId="0" borderId="3" xfId="0" applyFont="1" applyBorder="1" applyAlignment="1">
      <alignment vertical="top" wrapText="1"/>
    </xf>
    <xf numFmtId="0" fontId="54" fillId="0" borderId="4" xfId="0" applyFont="1" applyBorder="1" applyAlignment="1">
      <alignment vertical="top" wrapText="1"/>
    </xf>
    <xf numFmtId="0" fontId="48" fillId="0" borderId="0" xfId="0" applyFont="1" applyBorder="1" applyAlignment="1" applyProtection="1">
      <alignment horizontal="left" wrapText="1"/>
    </xf>
    <xf numFmtId="0" fontId="78" fillId="0" borderId="0" xfId="0" applyFont="1" applyBorder="1" applyAlignment="1" applyProtection="1">
      <alignment horizontal="left" wrapText="1"/>
    </xf>
    <xf numFmtId="0" fontId="77" fillId="4" borderId="24" xfId="0" applyFont="1" applyFill="1" applyBorder="1" applyAlignment="1" applyProtection="1">
      <alignment horizontal="left" vertical="top" wrapText="1"/>
    </xf>
    <xf numFmtId="0" fontId="77" fillId="4" borderId="13" xfId="0" applyFont="1" applyFill="1" applyBorder="1" applyAlignment="1" applyProtection="1">
      <alignment horizontal="left" vertical="top" wrapText="1"/>
    </xf>
    <xf numFmtId="0" fontId="77" fillId="4" borderId="25" xfId="0" applyFont="1" applyFill="1" applyBorder="1" applyAlignment="1" applyProtection="1">
      <alignment horizontal="left" vertical="top" wrapText="1"/>
    </xf>
    <xf numFmtId="41" fontId="79" fillId="6" borderId="21" xfId="0" applyNumberFormat="1" applyFont="1" applyFill="1" applyBorder="1" applyAlignment="1" applyProtection="1">
      <alignment horizontal="center"/>
    </xf>
    <xf numFmtId="41" fontId="79" fillId="6" borderId="22" xfId="0" applyNumberFormat="1" applyFont="1" applyFill="1" applyBorder="1" applyAlignment="1" applyProtection="1">
      <alignment horizontal="center"/>
    </xf>
    <xf numFmtId="41" fontId="79" fillId="6" borderId="23" xfId="0" applyNumberFormat="1" applyFont="1" applyFill="1" applyBorder="1" applyAlignment="1" applyProtection="1">
      <alignment horizontal="center"/>
    </xf>
    <xf numFmtId="41" fontId="55" fillId="2" borderId="21" xfId="0" applyNumberFormat="1" applyFont="1" applyFill="1" applyBorder="1" applyAlignment="1" applyProtection="1">
      <alignment horizontal="center"/>
      <protection locked="0"/>
    </xf>
    <xf numFmtId="41" fontId="55" fillId="2" borderId="22" xfId="0" applyNumberFormat="1" applyFont="1" applyFill="1" applyBorder="1" applyAlignment="1" applyProtection="1">
      <alignment horizontal="center"/>
      <protection locked="0"/>
    </xf>
    <xf numFmtId="41" fontId="55" fillId="2" borderId="23" xfId="0" applyNumberFormat="1" applyFont="1" applyFill="1" applyBorder="1" applyAlignment="1" applyProtection="1">
      <alignment horizontal="center"/>
      <protection locked="0"/>
    </xf>
    <xf numFmtId="0" fontId="54" fillId="0" borderId="0" xfId="0" applyFont="1"/>
    <xf numFmtId="0" fontId="4" fillId="0" borderId="0" xfId="0" applyFont="1" applyBorder="1" applyAlignment="1">
      <alignment horizontal="left" vertical="center" wrapText="1"/>
    </xf>
    <xf numFmtId="1" fontId="4" fillId="0" borderId="21" xfId="0" applyNumberFormat="1" applyFont="1" applyBorder="1" applyAlignment="1" applyProtection="1">
      <alignment horizontal="right"/>
      <protection locked="0"/>
    </xf>
    <xf numFmtId="1" fontId="4" fillId="0" borderId="22" xfId="0" applyNumberFormat="1" applyFont="1" applyBorder="1" applyAlignment="1" applyProtection="1">
      <alignment horizontal="right"/>
      <protection locked="0"/>
    </xf>
    <xf numFmtId="1" fontId="4" fillId="0" borderId="23" xfId="0" applyNumberFormat="1" applyFont="1" applyBorder="1" applyAlignment="1" applyProtection="1">
      <alignment horizontal="right"/>
      <protection locked="0"/>
    </xf>
    <xf numFmtId="41" fontId="79" fillId="6" borderId="21" xfId="0" applyNumberFormat="1" applyFont="1" applyFill="1" applyBorder="1" applyAlignment="1" applyProtection="1">
      <alignment horizontal="center"/>
      <protection locked="0"/>
    </xf>
    <xf numFmtId="41" fontId="79" fillId="6" borderId="22" xfId="0" applyNumberFormat="1" applyFont="1" applyFill="1" applyBorder="1" applyAlignment="1" applyProtection="1">
      <alignment horizontal="center"/>
      <protection locked="0"/>
    </xf>
    <xf numFmtId="41" fontId="79" fillId="6" borderId="23" xfId="0" applyNumberFormat="1" applyFont="1" applyFill="1" applyBorder="1" applyAlignment="1" applyProtection="1">
      <alignment horizontal="center"/>
      <protection locked="0"/>
    </xf>
    <xf numFmtId="0" fontId="79" fillId="0" borderId="0" xfId="0" applyFont="1" applyBorder="1" applyAlignment="1" applyProtection="1">
      <alignment horizontal="left" vertical="center"/>
    </xf>
    <xf numFmtId="0" fontId="66" fillId="8" borderId="2" xfId="0" applyFont="1" applyFill="1" applyBorder="1" applyAlignment="1" applyProtection="1">
      <alignment horizontal="left" vertical="center"/>
    </xf>
    <xf numFmtId="0" fontId="66" fillId="8" borderId="3" xfId="0" applyFont="1" applyFill="1" applyBorder="1" applyAlignment="1" applyProtection="1">
      <alignment horizontal="left" vertical="center"/>
    </xf>
    <xf numFmtId="0" fontId="66" fillId="8" borderId="4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5" fillId="0" borderId="21" xfId="0" applyFont="1" applyBorder="1" applyAlignment="1" applyProtection="1">
      <alignment horizontal="center" vertical="center"/>
    </xf>
    <xf numFmtId="0" fontId="55" fillId="0" borderId="22" xfId="0" applyFont="1" applyBorder="1" applyAlignment="1" applyProtection="1">
      <alignment horizontal="center" vertical="center"/>
    </xf>
    <xf numFmtId="0" fontId="55" fillId="0" borderId="23" xfId="0" applyFont="1" applyBorder="1" applyAlignment="1" applyProtection="1">
      <alignment horizontal="center" vertical="center"/>
    </xf>
    <xf numFmtId="20" fontId="54" fillId="0" borderId="0" xfId="0" applyNumberFormat="1" applyFont="1" applyAlignment="1">
      <alignment wrapText="1"/>
    </xf>
    <xf numFmtId="0" fontId="79" fillId="8" borderId="11" xfId="0" applyFont="1" applyFill="1" applyBorder="1" applyAlignment="1" applyProtection="1">
      <alignment horizontal="left" wrapText="1"/>
    </xf>
    <xf numFmtId="0" fontId="79" fillId="8" borderId="10" xfId="0" applyFont="1" applyFill="1" applyBorder="1" applyAlignment="1" applyProtection="1">
      <alignment horizontal="left" wrapText="1"/>
    </xf>
    <xf numFmtId="0" fontId="79" fillId="8" borderId="12" xfId="0" applyFont="1" applyFill="1" applyBorder="1" applyAlignment="1" applyProtection="1">
      <alignment horizontal="left" wrapText="1"/>
    </xf>
    <xf numFmtId="0" fontId="82" fillId="4" borderId="11" xfId="0" applyFont="1" applyFill="1" applyBorder="1" applyAlignment="1" applyProtection="1">
      <alignment horizontal="left" wrapText="1"/>
    </xf>
    <xf numFmtId="0" fontId="82" fillId="4" borderId="10" xfId="0" applyFont="1" applyFill="1" applyBorder="1" applyAlignment="1" applyProtection="1">
      <alignment horizontal="left" wrapText="1"/>
    </xf>
    <xf numFmtId="0" fontId="82" fillId="4" borderId="12" xfId="0" applyFont="1" applyFill="1" applyBorder="1" applyAlignment="1" applyProtection="1">
      <alignment horizontal="left" wrapText="1"/>
    </xf>
    <xf numFmtId="0" fontId="83" fillId="9" borderId="9" xfId="0" applyFont="1" applyFill="1" applyBorder="1" applyAlignment="1" applyProtection="1">
      <alignment horizontal="right" vertical="center"/>
    </xf>
    <xf numFmtId="1" fontId="83" fillId="9" borderId="9" xfId="0" applyNumberFormat="1" applyFont="1" applyFill="1" applyBorder="1" applyAlignment="1" applyProtection="1">
      <alignment horizontal="right" vertical="center"/>
    </xf>
    <xf numFmtId="0" fontId="79" fillId="0" borderId="11" xfId="0" applyFont="1" applyBorder="1" applyAlignment="1" applyProtection="1">
      <alignment horizontal="center"/>
    </xf>
    <xf numFmtId="0" fontId="79" fillId="0" borderId="10" xfId="0" applyFont="1" applyBorder="1" applyAlignment="1" applyProtection="1">
      <alignment horizontal="center"/>
    </xf>
    <xf numFmtId="0" fontId="79" fillId="0" borderId="12" xfId="0" applyFont="1" applyBorder="1" applyAlignment="1" applyProtection="1">
      <alignment horizontal="center"/>
    </xf>
    <xf numFmtId="41" fontId="4" fillId="9" borderId="21" xfId="5" applyNumberFormat="1" applyFont="1" applyFill="1" applyBorder="1" applyAlignment="1" applyProtection="1">
      <alignment horizontal="center"/>
    </xf>
    <xf numFmtId="41" fontId="4" fillId="9" borderId="22" xfId="5" applyNumberFormat="1" applyFont="1" applyFill="1" applyBorder="1" applyAlignment="1" applyProtection="1">
      <alignment horizontal="center"/>
    </xf>
    <xf numFmtId="41" fontId="4" fillId="9" borderId="23" xfId="5" applyNumberFormat="1" applyFont="1" applyFill="1" applyBorder="1" applyAlignment="1" applyProtection="1">
      <alignment horizontal="center"/>
    </xf>
    <xf numFmtId="49" fontId="79" fillId="0" borderId="0" xfId="0" quotePrefix="1" applyNumberFormat="1" applyFont="1" applyBorder="1" applyAlignment="1" applyProtection="1">
      <alignment horizontal="center"/>
    </xf>
    <xf numFmtId="49" fontId="79" fillId="0" borderId="1" xfId="0" quotePrefix="1" applyNumberFormat="1" applyFont="1" applyBorder="1" applyAlignment="1" applyProtection="1">
      <alignment horizontal="center"/>
    </xf>
    <xf numFmtId="41" fontId="4" fillId="0" borderId="9" xfId="0" applyNumberFormat="1" applyFont="1" applyBorder="1" applyAlignment="1" applyProtection="1">
      <alignment horizontal="right"/>
      <protection locked="0"/>
    </xf>
    <xf numFmtId="0" fontId="82" fillId="4" borderId="21" xfId="0" applyFont="1" applyFill="1" applyBorder="1" applyAlignment="1" applyProtection="1">
      <alignment horizontal="left" vertical="center" wrapText="1"/>
    </xf>
    <xf numFmtId="0" fontId="82" fillId="4" borderId="22" xfId="0" applyFont="1" applyFill="1" applyBorder="1" applyAlignment="1" applyProtection="1">
      <alignment horizontal="left" vertical="center" wrapText="1"/>
    </xf>
    <xf numFmtId="0" fontId="82" fillId="4" borderId="23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>
      <alignment horizontal="left"/>
    </xf>
    <xf numFmtId="0" fontId="55" fillId="0" borderId="0" xfId="0" quotePrefix="1" applyFont="1" applyBorder="1" applyAlignment="1" applyProtection="1">
      <alignment horizontal="left"/>
    </xf>
    <xf numFmtId="0" fontId="84" fillId="0" borderId="0" xfId="0" applyFont="1" applyAlignment="1" applyProtection="1">
      <alignment horizontal="right" wrapText="1"/>
    </xf>
    <xf numFmtId="0" fontId="81" fillId="0" borderId="0" xfId="0" applyFont="1" applyFill="1" applyBorder="1" applyAlignment="1" applyProtection="1">
      <alignment horizontal="left"/>
    </xf>
    <xf numFmtId="0" fontId="79" fillId="0" borderId="0" xfId="0" quotePrefix="1" applyFont="1" applyBorder="1" applyAlignment="1" applyProtection="1">
      <alignment horizontal="left"/>
    </xf>
    <xf numFmtId="49" fontId="55" fillId="0" borderId="0" xfId="0" quotePrefix="1" applyNumberFormat="1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9" fillId="0" borderId="21" xfId="0" applyFont="1" applyBorder="1" applyAlignment="1" applyProtection="1">
      <alignment horizontal="center"/>
    </xf>
    <xf numFmtId="0" fontId="79" fillId="0" borderId="22" xfId="0" applyFont="1" applyBorder="1" applyAlignment="1" applyProtection="1">
      <alignment horizontal="center"/>
    </xf>
    <xf numFmtId="0" fontId="79" fillId="0" borderId="23" xfId="0" applyFont="1" applyBorder="1" applyAlignment="1" applyProtection="1">
      <alignment horizontal="center"/>
    </xf>
    <xf numFmtId="0" fontId="55" fillId="0" borderId="0" xfId="0" quotePrefix="1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" fontId="81" fillId="0" borderId="0" xfId="0" applyNumberFormat="1" applyFont="1" applyFill="1" applyBorder="1" applyAlignment="1" applyProtection="1">
      <alignment horizontal="center"/>
    </xf>
    <xf numFmtId="0" fontId="79" fillId="0" borderId="0" xfId="0" quotePrefix="1" applyFont="1" applyBorder="1" applyAlignment="1" applyProtection="1">
      <alignment horizontal="center"/>
    </xf>
    <xf numFmtId="0" fontId="55" fillId="0" borderId="0" xfId="0" quotePrefix="1" applyFont="1" applyBorder="1" applyAlignment="1" applyProtection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9" fillId="0" borderId="21" xfId="0" applyFont="1" applyBorder="1" applyAlignment="1" applyProtection="1">
      <alignment horizontal="center" vertical="center"/>
    </xf>
    <xf numFmtId="0" fontId="79" fillId="0" borderId="22" xfId="0" applyFont="1" applyBorder="1" applyAlignment="1" applyProtection="1">
      <alignment horizontal="center" vertical="center"/>
    </xf>
    <xf numFmtId="0" fontId="79" fillId="0" borderId="23" xfId="0" applyFont="1" applyBorder="1" applyAlignment="1" applyProtection="1">
      <alignment horizontal="center" vertical="center"/>
    </xf>
    <xf numFmtId="41" fontId="55" fillId="0" borderId="0" xfId="0" applyNumberFormat="1" applyFont="1" applyBorder="1" applyAlignment="1" applyProtection="1">
      <alignment horizontal="center"/>
      <protection locked="0"/>
    </xf>
    <xf numFmtId="41" fontId="55" fillId="0" borderId="3" xfId="0" applyNumberFormat="1" applyFont="1" applyBorder="1" applyAlignment="1" applyProtection="1">
      <alignment horizontal="center"/>
      <protection locked="0"/>
    </xf>
    <xf numFmtId="0" fontId="79" fillId="0" borderId="0" xfId="0" applyFont="1" applyFill="1" applyBorder="1" applyAlignment="1" applyProtection="1">
      <alignment horizontal="left"/>
    </xf>
    <xf numFmtId="0" fontId="4" fillId="0" borderId="0" xfId="0" applyFont="1" applyBorder="1"/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1" fontId="55" fillId="15" borderId="21" xfId="0" applyNumberFormat="1" applyFont="1" applyFill="1" applyBorder="1" applyAlignment="1" applyProtection="1">
      <alignment horizontal="center"/>
      <protection locked="0"/>
    </xf>
    <xf numFmtId="41" fontId="55" fillId="15" borderId="22" xfId="0" applyNumberFormat="1" applyFont="1" applyFill="1" applyBorder="1" applyAlignment="1" applyProtection="1">
      <alignment horizontal="center"/>
      <protection locked="0"/>
    </xf>
    <xf numFmtId="41" fontId="55" fillId="15" borderId="23" xfId="0" applyNumberFormat="1" applyFont="1" applyFill="1" applyBorder="1" applyAlignment="1" applyProtection="1">
      <alignment horizontal="center"/>
      <protection locked="0"/>
    </xf>
    <xf numFmtId="41" fontId="55" fillId="16" borderId="21" xfId="0" applyNumberFormat="1" applyFont="1" applyFill="1" applyBorder="1" applyAlignment="1" applyProtection="1">
      <alignment horizontal="center" vertical="center"/>
      <protection locked="0"/>
    </xf>
    <xf numFmtId="41" fontId="55" fillId="16" borderId="22" xfId="0" applyNumberFormat="1" applyFont="1" applyFill="1" applyBorder="1" applyAlignment="1" applyProtection="1">
      <alignment horizontal="center" vertical="center"/>
      <protection locked="0"/>
    </xf>
    <xf numFmtId="41" fontId="55" fillId="16" borderId="23" xfId="0" applyNumberFormat="1" applyFont="1" applyFill="1" applyBorder="1" applyAlignment="1" applyProtection="1">
      <alignment horizontal="center" vertical="center"/>
      <protection locked="0"/>
    </xf>
    <xf numFmtId="0" fontId="62" fillId="0" borderId="0" xfId="0" applyFont="1" applyFill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1" fontId="55" fillId="0" borderId="0" xfId="0" applyNumberFormat="1" applyFont="1" applyBorder="1" applyAlignment="1" applyProtection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33" fillId="0" borderId="22" xfId="0" applyFont="1" applyFill="1" applyBorder="1" applyAlignment="1" applyProtection="1">
      <alignment horizontal="right" vertical="center" wrapText="1"/>
    </xf>
    <xf numFmtId="0" fontId="133" fillId="0" borderId="22" xfId="0" applyFont="1" applyBorder="1" applyAlignment="1">
      <alignment horizontal="right" vertical="center" wrapText="1"/>
    </xf>
    <xf numFmtId="0" fontId="55" fillId="0" borderId="10" xfId="0" applyFont="1" applyFill="1" applyBorder="1" applyAlignment="1" applyProtection="1">
      <alignment horizontal="left"/>
    </xf>
    <xf numFmtId="0" fontId="82" fillId="0" borderId="2" xfId="0" applyFont="1" applyFill="1" applyBorder="1" applyAlignment="1" applyProtection="1">
      <alignment horizontal="left" vertical="center" wrapText="1"/>
    </xf>
    <xf numFmtId="0" fontId="82" fillId="0" borderId="3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" fontId="85" fillId="0" borderId="0" xfId="0" applyNumberFormat="1" applyFont="1" applyFill="1" applyBorder="1" applyAlignment="1" applyProtection="1">
      <alignment horizontal="center"/>
    </xf>
    <xf numFmtId="0" fontId="82" fillId="4" borderId="10" xfId="0" applyFont="1" applyFill="1" applyBorder="1" applyAlignment="1" applyProtection="1">
      <alignment horizontal="left" vertical="center" wrapText="1"/>
    </xf>
    <xf numFmtId="0" fontId="58" fillId="0" borderId="22" xfId="0" applyFont="1" applyFill="1" applyBorder="1" applyAlignment="1" applyProtection="1">
      <alignment horizontal="right" vertical="center" wrapText="1"/>
    </xf>
    <xf numFmtId="0" fontId="49" fillId="0" borderId="22" xfId="0" applyFont="1" applyBorder="1" applyAlignment="1">
      <alignment horizontal="righ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82" fillId="4" borderId="21" xfId="0" applyFont="1" applyFill="1" applyBorder="1" applyAlignment="1" applyProtection="1">
      <alignment vertical="center" wrapText="1"/>
    </xf>
    <xf numFmtId="0" fontId="82" fillId="4" borderId="22" xfId="0" applyFont="1" applyFill="1" applyBorder="1" applyAlignment="1" applyProtection="1">
      <alignment vertical="center" wrapText="1"/>
    </xf>
    <xf numFmtId="0" fontId="82" fillId="4" borderId="23" xfId="0" applyFont="1" applyFill="1" applyBorder="1" applyAlignment="1" applyProtection="1">
      <alignment vertical="center" wrapText="1"/>
    </xf>
    <xf numFmtId="0" fontId="51" fillId="12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horizontal="left" vertical="top" wrapText="1"/>
    </xf>
    <xf numFmtId="0" fontId="51" fillId="12" borderId="0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4" fillId="0" borderId="0" xfId="0" applyFont="1" applyBorder="1" applyAlignment="1" applyProtection="1">
      <alignment horizontal="left"/>
    </xf>
    <xf numFmtId="0" fontId="45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51" fillId="4" borderId="11" xfId="0" applyFont="1" applyFill="1" applyBorder="1" applyAlignment="1" applyProtection="1">
      <alignment horizontal="left" wrapText="1"/>
    </xf>
    <xf numFmtId="0" fontId="51" fillId="4" borderId="10" xfId="0" applyFont="1" applyFill="1" applyBorder="1" applyAlignment="1" applyProtection="1">
      <alignment horizontal="left"/>
    </xf>
    <xf numFmtId="0" fontId="54" fillId="4" borderId="2" xfId="0" applyFont="1" applyFill="1" applyBorder="1" applyAlignment="1" applyProtection="1">
      <alignment horizontal="left"/>
    </xf>
    <xf numFmtId="0" fontId="54" fillId="4" borderId="3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1" fillId="4" borderId="30" xfId="0" applyFont="1" applyFill="1" applyBorder="1" applyAlignment="1" applyProtection="1">
      <alignment horizontal="left" wrapText="1"/>
    </xf>
    <xf numFmtId="0" fontId="51" fillId="4" borderId="31" xfId="0" applyFont="1" applyFill="1" applyBorder="1" applyAlignment="1" applyProtection="1">
      <alignment horizontal="left" wrapText="1"/>
    </xf>
    <xf numFmtId="0" fontId="51" fillId="4" borderId="32" xfId="0" applyFont="1" applyFill="1" applyBorder="1" applyAlignment="1" applyProtection="1">
      <alignment horizontal="left" wrapText="1"/>
    </xf>
    <xf numFmtId="0" fontId="51" fillId="4" borderId="16" xfId="0" applyFont="1" applyFill="1" applyBorder="1" applyAlignment="1" applyProtection="1">
      <alignment horizontal="left"/>
    </xf>
    <xf numFmtId="0" fontId="51" fillId="4" borderId="18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left" wrapText="1"/>
    </xf>
    <xf numFmtId="0" fontId="51" fillId="4" borderId="0" xfId="0" applyFont="1" applyFill="1" applyBorder="1" applyAlignment="1" applyProtection="1">
      <alignment horizontal="left"/>
    </xf>
    <xf numFmtId="0" fontId="51" fillId="4" borderId="8" xfId="0" applyFont="1" applyFill="1" applyBorder="1" applyAlignment="1" applyProtection="1">
      <alignment horizontal="left"/>
    </xf>
    <xf numFmtId="0" fontId="51" fillId="4" borderId="19" xfId="0" applyFont="1" applyFill="1" applyBorder="1" applyAlignment="1" applyProtection="1">
      <alignment horizontal="left" wrapText="1"/>
    </xf>
    <xf numFmtId="0" fontId="51" fillId="4" borderId="13" xfId="0" applyFont="1" applyFill="1" applyBorder="1" applyAlignment="1" applyProtection="1">
      <alignment horizontal="left"/>
    </xf>
    <xf numFmtId="0" fontId="51" fillId="4" borderId="14" xfId="0" applyFont="1" applyFill="1" applyBorder="1" applyAlignment="1" applyProtection="1">
      <alignment horizontal="left"/>
    </xf>
    <xf numFmtId="0" fontId="117" fillId="10" borderId="26" xfId="0" applyFont="1" applyFill="1" applyBorder="1" applyAlignment="1" applyProtection="1">
      <alignment horizontal="left" vertical="center" wrapText="1"/>
    </xf>
    <xf numFmtId="0" fontId="115" fillId="10" borderId="27" xfId="0" applyFont="1" applyFill="1" applyBorder="1" applyAlignment="1" applyProtection="1">
      <alignment horizontal="left" vertical="center" wrapText="1"/>
    </xf>
    <xf numFmtId="0" fontId="115" fillId="10" borderId="28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wrapText="1"/>
    </xf>
    <xf numFmtId="0" fontId="112" fillId="0" borderId="0" xfId="0" applyFont="1" applyAlignment="1">
      <alignment horizontal="center"/>
    </xf>
    <xf numFmtId="0" fontId="5" fillId="4" borderId="21" xfId="0" applyFont="1" applyFill="1" applyBorder="1" applyAlignment="1" applyProtection="1">
      <alignment horizontal="left" wrapText="1"/>
    </xf>
    <xf numFmtId="0" fontId="51" fillId="4" borderId="22" xfId="0" applyFont="1" applyFill="1" applyBorder="1" applyAlignment="1" applyProtection="1">
      <alignment horizontal="left"/>
    </xf>
    <xf numFmtId="0" fontId="51" fillId="4" borderId="12" xfId="0" applyFont="1" applyFill="1" applyBorder="1" applyAlignment="1" applyProtection="1">
      <alignment horizontal="left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wrapText="1"/>
    </xf>
    <xf numFmtId="0" fontId="51" fillId="4" borderId="10" xfId="0" applyFont="1" applyFill="1" applyBorder="1" applyAlignment="1" applyProtection="1"/>
    <xf numFmtId="0" fontId="51" fillId="4" borderId="12" xfId="0" applyFont="1" applyFill="1" applyBorder="1" applyAlignment="1" applyProtection="1"/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wrapText="1"/>
    </xf>
    <xf numFmtId="0" fontId="37" fillId="4" borderId="22" xfId="0" applyFont="1" applyFill="1" applyBorder="1" applyAlignment="1" applyProtection="1"/>
    <xf numFmtId="0" fontId="37" fillId="4" borderId="23" xfId="0" applyFont="1" applyFill="1" applyBorder="1" applyAlignment="1" applyProtection="1"/>
    <xf numFmtId="0" fontId="45" fillId="0" borderId="6" xfId="0" applyFont="1" applyBorder="1" applyAlignment="1">
      <alignment horizontal="center" vertical="center" wrapText="1"/>
    </xf>
    <xf numFmtId="0" fontId="5" fillId="10" borderId="11" xfId="0" applyFont="1" applyFill="1" applyBorder="1" applyAlignment="1" applyProtection="1">
      <alignment horizontal="left" vertical="center" wrapText="1"/>
    </xf>
    <xf numFmtId="0" fontId="0" fillId="10" borderId="10" xfId="0" applyFill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33" fillId="0" borderId="0" xfId="0" applyFont="1" applyBorder="1" applyAlignment="1" applyProtection="1">
      <alignment horizontal="right"/>
    </xf>
    <xf numFmtId="0" fontId="13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5" fillId="3" borderId="21" xfId="0" applyNumberFormat="1" applyFont="1" applyFill="1" applyBorder="1" applyAlignment="1" applyProtection="1">
      <alignment horizontal="right"/>
      <protection locked="0"/>
    </xf>
    <xf numFmtId="1" fontId="5" fillId="3" borderId="22" xfId="0" applyNumberFormat="1" applyFont="1" applyFill="1" applyBorder="1" applyAlignment="1" applyProtection="1">
      <alignment horizontal="right"/>
      <protection locked="0"/>
    </xf>
    <xf numFmtId="1" fontId="5" fillId="3" borderId="23" xfId="0" applyNumberFormat="1" applyFont="1" applyFill="1" applyBorder="1" applyAlignment="1" applyProtection="1">
      <alignment horizontal="right"/>
      <protection locked="0"/>
    </xf>
    <xf numFmtId="1" fontId="5" fillId="17" borderId="21" xfId="0" applyNumberFormat="1" applyFont="1" applyFill="1" applyBorder="1" applyAlignment="1" applyProtection="1">
      <alignment horizontal="center"/>
      <protection locked="0"/>
    </xf>
    <xf numFmtId="1" fontId="5" fillId="17" borderId="22" xfId="0" applyNumberFormat="1" applyFont="1" applyFill="1" applyBorder="1" applyAlignment="1" applyProtection="1">
      <alignment horizontal="center"/>
      <protection locked="0"/>
    </xf>
    <xf numFmtId="1" fontId="5" fillId="17" borderId="23" xfId="0" applyNumberFormat="1" applyFont="1" applyFill="1" applyBorder="1" applyAlignment="1" applyProtection="1">
      <alignment horizontal="center"/>
      <protection locked="0"/>
    </xf>
    <xf numFmtId="0" fontId="54" fillId="0" borderId="5" xfId="0" applyFont="1" applyBorder="1" applyAlignment="1" applyProtection="1"/>
    <xf numFmtId="0" fontId="54" fillId="0" borderId="0" xfId="0" applyFont="1" applyBorder="1" applyAlignment="1" applyProtection="1"/>
    <xf numFmtId="1" fontId="5" fillId="17" borderId="21" xfId="0" applyNumberFormat="1" applyFont="1" applyFill="1" applyBorder="1" applyAlignment="1" applyProtection="1">
      <alignment horizontal="left"/>
      <protection locked="0"/>
    </xf>
    <xf numFmtId="1" fontId="5" fillId="17" borderId="22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51" fillId="4" borderId="11" xfId="0" applyFont="1" applyFill="1" applyBorder="1" applyAlignment="1" applyProtection="1">
      <alignment horizontal="left" vertical="center" wrapText="1"/>
    </xf>
    <xf numFmtId="0" fontId="51" fillId="4" borderId="10" xfId="0" applyFont="1" applyFill="1" applyBorder="1" applyAlignment="1" applyProtection="1">
      <alignment horizontal="left" vertical="center" wrapText="1"/>
    </xf>
    <xf numFmtId="0" fontId="51" fillId="4" borderId="12" xfId="0" applyFont="1" applyFill="1" applyBorder="1" applyAlignment="1" applyProtection="1">
      <alignment horizontal="left" vertical="center" wrapText="1"/>
    </xf>
    <xf numFmtId="0" fontId="51" fillId="4" borderId="2" xfId="0" applyFont="1" applyFill="1" applyBorder="1" applyAlignment="1" applyProtection="1">
      <alignment horizontal="left" vertical="center" wrapText="1"/>
    </xf>
    <xf numFmtId="0" fontId="51" fillId="4" borderId="3" xfId="0" applyFont="1" applyFill="1" applyBorder="1" applyAlignment="1" applyProtection="1">
      <alignment horizontal="left" vertical="center" wrapText="1"/>
    </xf>
    <xf numFmtId="0" fontId="51" fillId="4" borderId="4" xfId="0" applyFont="1" applyFill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vertical="center" wrapText="1"/>
    </xf>
    <xf numFmtId="0" fontId="12" fillId="2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/>
    <xf numFmtId="0" fontId="6" fillId="0" borderId="0" xfId="0" applyFont="1" applyBorder="1" applyAlignment="1" applyProtection="1"/>
    <xf numFmtId="0" fontId="6" fillId="0" borderId="1" xfId="0" applyFont="1" applyBorder="1" applyAlignment="1" applyProtection="1"/>
    <xf numFmtId="0" fontId="54" fillId="0" borderId="0" xfId="0" applyFont="1" applyBorder="1" applyAlignment="1" applyProtection="1">
      <alignment horizontal="left" vertical="center" wrapText="1"/>
    </xf>
    <xf numFmtId="0" fontId="49" fillId="3" borderId="21" xfId="0" applyFont="1" applyFill="1" applyBorder="1" applyAlignment="1" applyProtection="1">
      <alignment horizontal="center" vertical="center"/>
      <protection locked="0"/>
    </xf>
    <xf numFmtId="0" fontId="49" fillId="3" borderId="23" xfId="0" applyFont="1" applyFill="1" applyBorder="1" applyAlignment="1" applyProtection="1">
      <alignment horizontal="center" vertical="center"/>
      <protection locked="0"/>
    </xf>
    <xf numFmtId="49" fontId="3" fillId="3" borderId="21" xfId="0" applyNumberFormat="1" applyFont="1" applyFill="1" applyBorder="1" applyAlignment="1" applyProtection="1">
      <alignment horizontal="left"/>
      <protection locked="0"/>
    </xf>
    <xf numFmtId="49" fontId="3" fillId="3" borderId="22" xfId="0" applyNumberFormat="1" applyFont="1" applyFill="1" applyBorder="1" applyAlignment="1" applyProtection="1">
      <alignment horizontal="left"/>
      <protection locked="0"/>
    </xf>
    <xf numFmtId="49" fontId="3" fillId="3" borderId="23" xfId="0" applyNumberFormat="1" applyFont="1" applyFill="1" applyBorder="1" applyAlignment="1" applyProtection="1">
      <alignment horizontal="left"/>
      <protection locked="0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5" fillId="3" borderId="21" xfId="0" applyNumberFormat="1" applyFont="1" applyFill="1" applyBorder="1" applyAlignment="1" applyProtection="1">
      <alignment horizontal="right"/>
      <protection locked="0"/>
    </xf>
    <xf numFmtId="3" fontId="5" fillId="3" borderId="22" xfId="0" applyNumberFormat="1" applyFont="1" applyFill="1" applyBorder="1" applyAlignment="1" applyProtection="1">
      <alignment horizontal="right"/>
      <protection locked="0"/>
    </xf>
    <xf numFmtId="3" fontId="5" fillId="3" borderId="23" xfId="0" applyNumberFormat="1" applyFont="1" applyFill="1" applyBorder="1" applyAlignment="1" applyProtection="1">
      <alignment horizontal="right"/>
      <protection locked="0"/>
    </xf>
    <xf numFmtId="0" fontId="60" fillId="3" borderId="11" xfId="0" applyFont="1" applyFill="1" applyBorder="1" applyAlignment="1" applyProtection="1">
      <alignment horizontal="center" vertical="center"/>
      <protection locked="0"/>
    </xf>
    <xf numFmtId="0" fontId="60" fillId="3" borderId="12" xfId="0" applyFont="1" applyFill="1" applyBorder="1" applyAlignment="1" applyProtection="1">
      <alignment horizontal="center" vertical="center"/>
      <protection locked="0"/>
    </xf>
    <xf numFmtId="0" fontId="60" fillId="3" borderId="2" xfId="0" applyFont="1" applyFill="1" applyBorder="1" applyAlignment="1" applyProtection="1">
      <alignment horizontal="center" vertical="center"/>
      <protection locked="0"/>
    </xf>
    <xf numFmtId="0" fontId="60" fillId="3" borderId="4" xfId="0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horizontal="left" vertical="top" wrapText="1"/>
    </xf>
    <xf numFmtId="0" fontId="49" fillId="0" borderId="0" xfId="0" applyFont="1" applyFill="1" applyBorder="1" applyAlignment="1" applyProtection="1">
      <alignment horizontal="center"/>
    </xf>
    <xf numFmtId="0" fontId="88" fillId="4" borderId="21" xfId="0" applyFont="1" applyFill="1" applyBorder="1" applyAlignment="1" applyProtection="1">
      <alignment horizontal="left" vertical="center" wrapText="1"/>
    </xf>
    <xf numFmtId="0" fontId="88" fillId="4" borderId="22" xfId="0" applyFont="1" applyFill="1" applyBorder="1" applyAlignment="1" applyProtection="1">
      <alignment horizontal="left" vertical="center" wrapText="1"/>
    </xf>
    <xf numFmtId="0" fontId="88" fillId="4" borderId="23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 applyProtection="1">
      <alignment horizontal="right"/>
      <protection locked="0"/>
    </xf>
    <xf numFmtId="0" fontId="2" fillId="3" borderId="23" xfId="0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125" fillId="0" borderId="0" xfId="0" applyFont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1" fontId="5" fillId="6" borderId="11" xfId="0" applyNumberFormat="1" applyFont="1" applyFill="1" applyBorder="1" applyAlignment="1" applyProtection="1">
      <alignment horizontal="right" vertical="center"/>
    </xf>
    <xf numFmtId="41" fontId="5" fillId="6" borderId="10" xfId="0" applyNumberFormat="1" applyFont="1" applyFill="1" applyBorder="1" applyAlignment="1" applyProtection="1">
      <alignment horizontal="right" vertical="center"/>
    </xf>
    <xf numFmtId="41" fontId="5" fillId="6" borderId="12" xfId="0" applyNumberFormat="1" applyFont="1" applyFill="1" applyBorder="1" applyAlignment="1" applyProtection="1">
      <alignment horizontal="right" vertical="center"/>
    </xf>
    <xf numFmtId="41" fontId="5" fillId="6" borderId="2" xfId="0" applyNumberFormat="1" applyFont="1" applyFill="1" applyBorder="1" applyAlignment="1" applyProtection="1">
      <alignment horizontal="right" vertical="center"/>
    </xf>
    <xf numFmtId="41" fontId="5" fillId="6" borderId="3" xfId="0" applyNumberFormat="1" applyFont="1" applyFill="1" applyBorder="1" applyAlignment="1" applyProtection="1">
      <alignment horizontal="right" vertical="center"/>
    </xf>
    <xf numFmtId="41" fontId="5" fillId="6" borderId="4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166" fontId="4" fillId="9" borderId="11" xfId="3" applyNumberFormat="1" applyFont="1" applyFill="1" applyBorder="1" applyAlignment="1" applyProtection="1">
      <alignment horizontal="right" vertical="center"/>
      <protection locked="0"/>
    </xf>
    <xf numFmtId="166" fontId="4" fillId="9" borderId="10" xfId="3" applyNumberFormat="1" applyFont="1" applyFill="1" applyBorder="1" applyAlignment="1" applyProtection="1">
      <alignment horizontal="right" vertical="center"/>
      <protection locked="0"/>
    </xf>
    <xf numFmtId="166" fontId="4" fillId="9" borderId="12" xfId="3" applyNumberFormat="1" applyFont="1" applyFill="1" applyBorder="1" applyAlignment="1" applyProtection="1">
      <alignment horizontal="right" vertical="center"/>
      <protection locked="0"/>
    </xf>
    <xf numFmtId="166" fontId="4" fillId="9" borderId="2" xfId="3" applyNumberFormat="1" applyFont="1" applyFill="1" applyBorder="1" applyAlignment="1" applyProtection="1">
      <alignment horizontal="right" vertical="center"/>
      <protection locked="0"/>
    </xf>
    <xf numFmtId="166" fontId="4" fillId="9" borderId="3" xfId="3" applyNumberFormat="1" applyFont="1" applyFill="1" applyBorder="1" applyAlignment="1" applyProtection="1">
      <alignment horizontal="right" vertical="center"/>
      <protection locked="0"/>
    </xf>
    <xf numFmtId="166" fontId="4" fillId="9" borderId="4" xfId="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168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3" fontId="4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vertical="top" wrapText="1"/>
    </xf>
    <xf numFmtId="0" fontId="4" fillId="3" borderId="22" xfId="0" applyFont="1" applyFill="1" applyBorder="1" applyAlignment="1" applyProtection="1">
      <alignment vertical="top" wrapText="1"/>
    </xf>
    <xf numFmtId="0" fontId="4" fillId="3" borderId="23" xfId="0" applyFont="1" applyFill="1" applyBorder="1" applyAlignment="1" applyProtection="1">
      <alignment vertical="top" wrapText="1"/>
    </xf>
    <xf numFmtId="0" fontId="76" fillId="0" borderId="3" xfId="1" applyFont="1" applyBorder="1" applyAlignment="1" applyProtection="1"/>
    <xf numFmtId="0" fontId="76" fillId="0" borderId="4" xfId="1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33" fillId="0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4" xfId="0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9" fillId="4" borderId="21" xfId="0" applyFont="1" applyFill="1" applyBorder="1" applyAlignment="1" applyProtection="1">
      <alignment horizontal="center" vertical="center"/>
    </xf>
    <xf numFmtId="0" fontId="49" fillId="4" borderId="22" xfId="0" applyFont="1" applyFill="1" applyBorder="1" applyAlignment="1" applyProtection="1">
      <alignment horizontal="center" vertical="center"/>
    </xf>
    <xf numFmtId="0" fontId="49" fillId="4" borderId="23" xfId="0" applyFont="1" applyFill="1" applyBorder="1" applyAlignment="1" applyProtection="1">
      <alignment horizontal="center" vertical="center"/>
    </xf>
    <xf numFmtId="49" fontId="1" fillId="13" borderId="11" xfId="0" applyNumberFormat="1" applyFont="1" applyFill="1" applyBorder="1" applyAlignment="1" applyProtection="1">
      <alignment horizontal="left" vertical="top" wrapText="1"/>
      <protection locked="0"/>
    </xf>
    <xf numFmtId="49" fontId="6" fillId="13" borderId="10" xfId="0" applyNumberFormat="1" applyFont="1" applyFill="1" applyBorder="1" applyAlignment="1" applyProtection="1">
      <alignment horizontal="left" vertical="top" wrapText="1"/>
      <protection locked="0"/>
    </xf>
    <xf numFmtId="49" fontId="6" fillId="13" borderId="12" xfId="0" applyNumberFormat="1" applyFont="1" applyFill="1" applyBorder="1" applyAlignment="1" applyProtection="1">
      <alignment horizontal="left" vertical="top" wrapText="1"/>
      <protection locked="0"/>
    </xf>
    <xf numFmtId="49" fontId="6" fillId="13" borderId="5" xfId="0" applyNumberFormat="1" applyFont="1" applyFill="1" applyBorder="1" applyAlignment="1" applyProtection="1">
      <alignment horizontal="left" vertical="top" wrapText="1"/>
      <protection locked="0"/>
    </xf>
    <xf numFmtId="49" fontId="6" fillId="13" borderId="0" xfId="0" applyNumberFormat="1" applyFont="1" applyFill="1" applyBorder="1" applyAlignment="1" applyProtection="1">
      <alignment horizontal="left" vertical="top" wrapText="1"/>
      <protection locked="0"/>
    </xf>
    <xf numFmtId="49" fontId="6" fillId="13" borderId="1" xfId="0" applyNumberFormat="1" applyFont="1" applyFill="1" applyBorder="1" applyAlignment="1" applyProtection="1">
      <alignment horizontal="left" vertical="top" wrapText="1"/>
      <protection locked="0"/>
    </xf>
    <xf numFmtId="49" fontId="6" fillId="13" borderId="2" xfId="0" applyNumberFormat="1" applyFont="1" applyFill="1" applyBorder="1" applyAlignment="1" applyProtection="1">
      <alignment horizontal="left" vertical="top" wrapText="1"/>
      <protection locked="0"/>
    </xf>
    <xf numFmtId="49" fontId="6" fillId="13" borderId="3" xfId="0" applyNumberFormat="1" applyFont="1" applyFill="1" applyBorder="1" applyAlignment="1" applyProtection="1">
      <alignment horizontal="left" vertical="top" wrapText="1"/>
      <protection locked="0"/>
    </xf>
    <xf numFmtId="49" fontId="6" fillId="13" borderId="4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Normale 2" xfId="4" xr:uid="{00000000-0005-0000-0000-000004000000}"/>
    <cellStyle name="Testo avviso" xfId="5" builtinId="11"/>
  </cellStyles>
  <dxfs count="182">
    <dxf>
      <fill>
        <patternFill patternType="gray0625"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 patternType="gray125"/>
      </fill>
    </dxf>
    <dxf>
      <fill>
        <patternFill>
          <bgColor indexed="1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solid">
          <bgColor rgb="FFA7E8FF"/>
        </patternFill>
      </fill>
    </dxf>
    <dxf>
      <fill>
        <patternFill patternType="solid">
          <bgColor rgb="FFA7E8FF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A4B36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I$15" noThreeD="1"/>
</file>

<file path=xl/ctrlProps/ctrlProp2.xml><?xml version="1.0" encoding="utf-8"?>
<formControlPr xmlns="http://schemas.microsoft.com/office/spreadsheetml/2009/9/main" objectType="CheckBox" checked="Checked" fmlaLink="$AI$11" noThreeD="1"/>
</file>

<file path=xl/ctrlProps/ctrlProp3.xml><?xml version="1.0" encoding="utf-8"?>
<formControlPr xmlns="http://schemas.microsoft.com/office/spreadsheetml/2009/9/main" objectType="CheckBox" fmlaLink="$AI$19" noThreeD="1"/>
</file>

<file path=xl/ctrlProps/ctrlProp4.xml><?xml version="1.0" encoding="utf-8"?>
<formControlPr xmlns="http://schemas.microsoft.com/office/spreadsheetml/2009/9/main" objectType="CheckBox" fmlaLink="$AI$23" noThreeD="1"/>
</file>

<file path=xl/ctrlProps/ctrlProp5.xml><?xml version="1.0" encoding="utf-8"?>
<formControlPr xmlns="http://schemas.microsoft.com/office/spreadsheetml/2009/9/main" objectType="CheckBox" fmlaLink="$AI$27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cheda_informativa!A1"/><Relationship Id="rId2" Type="http://schemas.openxmlformats.org/officeDocument/2006/relationships/image" Target="../media/image3.png"/><Relationship Id="rId1" Type="http://schemas.openxmlformats.org/officeDocument/2006/relationships/hyperlink" Target="#'q2-q3'!A1"/><Relationship Id="rId5" Type="http://schemas.openxmlformats.org/officeDocument/2006/relationships/hyperlink" Target="#'q16-q17-q18'!A1"/><Relationship Id="rId4" Type="http://schemas.openxmlformats.org/officeDocument/2006/relationships/hyperlink" Target="#'q4-q5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OSSERVAZIONI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600075</xdr:colOff>
      <xdr:row>2</xdr:row>
      <xdr:rowOff>95250</xdr:rowOff>
    </xdr:to>
    <xdr:pic>
      <xdr:nvPicPr>
        <xdr:cNvPr id="179316" name="Picture 29">
          <a:extLst>
            <a:ext uri="{FF2B5EF4-FFF2-40B4-BE49-F238E27FC236}">
              <a16:creationId xmlns:a16="http://schemas.microsoft.com/office/drawing/2014/main" id="{00000000-0008-0000-0000-000074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28575</xdr:rowOff>
    </xdr:from>
    <xdr:to>
      <xdr:col>0</xdr:col>
      <xdr:colOff>590550</xdr:colOff>
      <xdr:row>2</xdr:row>
      <xdr:rowOff>76200</xdr:rowOff>
    </xdr:to>
    <xdr:pic>
      <xdr:nvPicPr>
        <xdr:cNvPr id="179317" name="Picture 30">
          <a:extLst>
            <a:ext uri="{FF2B5EF4-FFF2-40B4-BE49-F238E27FC236}">
              <a16:creationId xmlns:a16="http://schemas.microsoft.com/office/drawing/2014/main" id="{00000000-0008-0000-0000-000075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638175</xdr:colOff>
      <xdr:row>0</xdr:row>
      <xdr:rowOff>76200</xdr:rowOff>
    </xdr:from>
    <xdr:to>
      <xdr:col>2</xdr:col>
      <xdr:colOff>390525</xdr:colOff>
      <xdr:row>2</xdr:row>
      <xdr:rowOff>85725</xdr:rowOff>
    </xdr:to>
    <xdr:pic>
      <xdr:nvPicPr>
        <xdr:cNvPr id="179318" name="Picture 32">
          <a:extLst>
            <a:ext uri="{FF2B5EF4-FFF2-40B4-BE49-F238E27FC236}">
              <a16:creationId xmlns:a16="http://schemas.microsoft.com/office/drawing/2014/main" id="{00000000-0008-0000-0000-000076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76200"/>
          <a:ext cx="942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285750</xdr:colOff>
      <xdr:row>0</xdr:row>
      <xdr:rowOff>152401</xdr:rowOff>
    </xdr:from>
    <xdr:to>
      <xdr:col>19</xdr:col>
      <xdr:colOff>228600</xdr:colOff>
      <xdr:row>4</xdr:row>
      <xdr:rowOff>171451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229475" y="152401"/>
          <a:ext cx="4686300" cy="857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N.B. IL PRESENTE QUESTIONARIO  NON E’ VALIDO PER LA RACCOLTA UFFICIALE DEI DATI.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LA COMPILAZIONE UFFICIALE VA EFFETTUATA COLLEGANDOSI AL SITO </a:t>
          </a:r>
          <a:r>
            <a:rPr lang="it-IT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https://indata.istat.it/rs2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E UTILIZZANDO CODICE ISTITUZIONE E PASSWORD COMUNICATI CON LA LETTERA INFORMATIVA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428625</xdr:colOff>
      <xdr:row>14</xdr:row>
      <xdr:rowOff>438150</xdr:rowOff>
    </xdr:from>
    <xdr:to>
      <xdr:col>26</xdr:col>
      <xdr:colOff>676275</xdr:colOff>
      <xdr:row>15</xdr:row>
      <xdr:rowOff>0</xdr:rowOff>
    </xdr:to>
    <xdr:pic>
      <xdr:nvPicPr>
        <xdr:cNvPr id="172843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B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5010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409575</xdr:colOff>
      <xdr:row>14</xdr:row>
      <xdr:rowOff>447675</xdr:rowOff>
    </xdr:from>
    <xdr:to>
      <xdr:col>28</xdr:col>
      <xdr:colOff>657225</xdr:colOff>
      <xdr:row>15</xdr:row>
      <xdr:rowOff>9525</xdr:rowOff>
    </xdr:to>
    <xdr:pic>
      <xdr:nvPicPr>
        <xdr:cNvPr id="172844" name="Immagin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44025" y="5019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18</xdr:row>
      <xdr:rowOff>438150</xdr:rowOff>
    </xdr:from>
    <xdr:to>
      <xdr:col>26</xdr:col>
      <xdr:colOff>676275</xdr:colOff>
      <xdr:row>18</xdr:row>
      <xdr:rowOff>695325</xdr:rowOff>
    </xdr:to>
    <xdr:pic>
      <xdr:nvPicPr>
        <xdr:cNvPr id="172845" name="Immagin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D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400050</xdr:colOff>
      <xdr:row>18</xdr:row>
      <xdr:rowOff>438150</xdr:rowOff>
    </xdr:from>
    <xdr:to>
      <xdr:col>28</xdr:col>
      <xdr:colOff>657225</xdr:colOff>
      <xdr:row>18</xdr:row>
      <xdr:rowOff>695325</xdr:rowOff>
    </xdr:to>
    <xdr:pic>
      <xdr:nvPicPr>
        <xdr:cNvPr id="172846" name="Immagin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E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34500" y="64103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495300</xdr:colOff>
      <xdr:row>18</xdr:row>
      <xdr:rowOff>438150</xdr:rowOff>
    </xdr:from>
    <xdr:to>
      <xdr:col>30</xdr:col>
      <xdr:colOff>742950</xdr:colOff>
      <xdr:row>18</xdr:row>
      <xdr:rowOff>695325</xdr:rowOff>
    </xdr:to>
    <xdr:pic>
      <xdr:nvPicPr>
        <xdr:cNvPr id="172847" name="Immagin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F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22</xdr:row>
      <xdr:rowOff>409575</xdr:rowOff>
    </xdr:from>
    <xdr:to>
      <xdr:col>26</xdr:col>
      <xdr:colOff>676275</xdr:colOff>
      <xdr:row>22</xdr:row>
      <xdr:rowOff>657225</xdr:rowOff>
    </xdr:to>
    <xdr:pic>
      <xdr:nvPicPr>
        <xdr:cNvPr id="172848" name="Immagin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0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78486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504825</xdr:colOff>
      <xdr:row>26</xdr:row>
      <xdr:rowOff>514350</xdr:rowOff>
    </xdr:from>
    <xdr:to>
      <xdr:col>26</xdr:col>
      <xdr:colOff>752475</xdr:colOff>
      <xdr:row>26</xdr:row>
      <xdr:rowOff>762000</xdr:rowOff>
    </xdr:to>
    <xdr:pic>
      <xdr:nvPicPr>
        <xdr:cNvPr id="172849" name="Immagin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1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53450" y="9382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14</xdr:row>
          <xdr:rowOff>76200</xdr:rowOff>
        </xdr:from>
        <xdr:to>
          <xdr:col>22</xdr:col>
          <xdr:colOff>809625</xdr:colOff>
          <xdr:row>14</xdr:row>
          <xdr:rowOff>609600</xdr:rowOff>
        </xdr:to>
        <xdr:sp macro="" textlink="">
          <xdr:nvSpPr>
            <xdr:cNvPr id="172122" name="Check Box 90" hidden="1">
              <a:extLst>
                <a:ext uri="{63B3BB69-23CF-44E3-9099-C40C66FF867C}">
                  <a14:compatExt spid="_x0000_s172122"/>
                </a:ext>
                <a:ext uri="{FF2B5EF4-FFF2-40B4-BE49-F238E27FC236}">
                  <a16:creationId xmlns:a16="http://schemas.microsoft.com/office/drawing/2014/main" id="{00000000-0008-0000-0100-00005A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10</xdr:row>
          <xdr:rowOff>57150</xdr:rowOff>
        </xdr:from>
        <xdr:to>
          <xdr:col>22</xdr:col>
          <xdr:colOff>733425</xdr:colOff>
          <xdr:row>10</xdr:row>
          <xdr:rowOff>590550</xdr:rowOff>
        </xdr:to>
        <xdr:sp macro="" textlink="">
          <xdr:nvSpPr>
            <xdr:cNvPr id="172123" name="Check Box 91" hidden="1">
              <a:extLst>
                <a:ext uri="{63B3BB69-23CF-44E3-9099-C40C66FF867C}">
                  <a14:compatExt spid="_x0000_s172123"/>
                </a:ext>
                <a:ext uri="{FF2B5EF4-FFF2-40B4-BE49-F238E27FC236}">
                  <a16:creationId xmlns:a16="http://schemas.microsoft.com/office/drawing/2014/main" id="{00000000-0008-0000-0100-00005B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1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18</xdr:row>
          <xdr:rowOff>76200</xdr:rowOff>
        </xdr:from>
        <xdr:to>
          <xdr:col>22</xdr:col>
          <xdr:colOff>809625</xdr:colOff>
          <xdr:row>18</xdr:row>
          <xdr:rowOff>609600</xdr:rowOff>
        </xdr:to>
        <xdr:sp macro="" textlink="">
          <xdr:nvSpPr>
            <xdr:cNvPr id="172124" name="Check Box 92" hidden="1">
              <a:extLst>
                <a:ext uri="{63B3BB69-23CF-44E3-9099-C40C66FF867C}">
                  <a14:compatExt spid="_x0000_s172124"/>
                </a:ext>
                <a:ext uri="{FF2B5EF4-FFF2-40B4-BE49-F238E27FC236}">
                  <a16:creationId xmlns:a16="http://schemas.microsoft.com/office/drawing/2014/main" id="{00000000-0008-0000-0100-00005C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76200</xdr:rowOff>
        </xdr:from>
        <xdr:to>
          <xdr:col>22</xdr:col>
          <xdr:colOff>809625</xdr:colOff>
          <xdr:row>22</xdr:row>
          <xdr:rowOff>609600</xdr:rowOff>
        </xdr:to>
        <xdr:sp macro="" textlink="">
          <xdr:nvSpPr>
            <xdr:cNvPr id="172126" name="Check Box 94" hidden="1">
              <a:extLst>
                <a:ext uri="{63B3BB69-23CF-44E3-9099-C40C66FF867C}">
                  <a14:compatExt spid="_x0000_s172126"/>
                </a:ext>
                <a:ext uri="{FF2B5EF4-FFF2-40B4-BE49-F238E27FC236}">
                  <a16:creationId xmlns:a16="http://schemas.microsoft.com/office/drawing/2014/main" id="{00000000-0008-0000-0100-00005E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26</xdr:row>
          <xdr:rowOff>76200</xdr:rowOff>
        </xdr:from>
        <xdr:to>
          <xdr:col>22</xdr:col>
          <xdr:colOff>809625</xdr:colOff>
          <xdr:row>26</xdr:row>
          <xdr:rowOff>609600</xdr:rowOff>
        </xdr:to>
        <xdr:sp macro="" textlink="">
          <xdr:nvSpPr>
            <xdr:cNvPr id="172128" name="Check Box 96" hidden="1">
              <a:extLst>
                <a:ext uri="{63B3BB69-23CF-44E3-9099-C40C66FF867C}">
                  <a14:compatExt spid="_x0000_s172128"/>
                </a:ext>
                <a:ext uri="{FF2B5EF4-FFF2-40B4-BE49-F238E27FC236}">
                  <a16:creationId xmlns:a16="http://schemas.microsoft.com/office/drawing/2014/main" id="{00000000-0008-0000-0100-000060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5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52</xdr:row>
      <xdr:rowOff>104775</xdr:rowOff>
    </xdr:from>
    <xdr:to>
      <xdr:col>18</xdr:col>
      <xdr:colOff>35451</xdr:colOff>
      <xdr:row>52</xdr:row>
      <xdr:rowOff>380253</xdr:rowOff>
    </xdr:to>
    <xdr:pic>
      <xdr:nvPicPr>
        <xdr:cNvPr id="13" name="Immagine 12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61072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5</xdr:row>
      <xdr:rowOff>85725</xdr:rowOff>
    </xdr:from>
    <xdr:to>
      <xdr:col>18</xdr:col>
      <xdr:colOff>102126</xdr:colOff>
      <xdr:row>5</xdr:row>
      <xdr:rowOff>361203</xdr:rowOff>
    </xdr:to>
    <xdr:pic>
      <xdr:nvPicPr>
        <xdr:cNvPr id="5" name="Immagine 4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2867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29" name="Line 1">
          <a:extLst>
            <a:ext uri="{FF2B5EF4-FFF2-40B4-BE49-F238E27FC236}">
              <a16:creationId xmlns:a16="http://schemas.microsoft.com/office/drawing/2014/main" id="{00000000-0008-0000-0C00-00006DD00200}"/>
            </a:ext>
          </a:extLst>
        </xdr:cNvPr>
        <xdr:cNvSpPr>
          <a:spLocks noChangeShapeType="1"/>
        </xdr:cNvSpPr>
      </xdr:nvSpPr>
      <xdr:spPr bwMode="auto">
        <a:xfrm>
          <a:off x="2133600" y="0"/>
          <a:ext cx="3152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0" name="Line 2">
          <a:extLst>
            <a:ext uri="{FF2B5EF4-FFF2-40B4-BE49-F238E27FC236}">
              <a16:creationId xmlns:a16="http://schemas.microsoft.com/office/drawing/2014/main" id="{00000000-0008-0000-0C00-00006E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1" name="Line 3">
          <a:extLst>
            <a:ext uri="{FF2B5EF4-FFF2-40B4-BE49-F238E27FC236}">
              <a16:creationId xmlns:a16="http://schemas.microsoft.com/office/drawing/2014/main" id="{00000000-0008-0000-0C00-00006F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2" name="Line 4">
          <a:extLst>
            <a:ext uri="{FF2B5EF4-FFF2-40B4-BE49-F238E27FC236}">
              <a16:creationId xmlns:a16="http://schemas.microsoft.com/office/drawing/2014/main" id="{00000000-0008-0000-0C00-000070D00200}"/>
            </a:ext>
          </a:extLst>
        </xdr:cNvPr>
        <xdr:cNvSpPr>
          <a:spLocks noChangeShapeType="1"/>
        </xdr:cNvSpPr>
      </xdr:nvSpPr>
      <xdr:spPr bwMode="auto">
        <a:xfrm>
          <a:off x="2752725" y="0"/>
          <a:ext cx="2533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3" name="Line 5">
          <a:extLst>
            <a:ext uri="{FF2B5EF4-FFF2-40B4-BE49-F238E27FC236}">
              <a16:creationId xmlns:a16="http://schemas.microsoft.com/office/drawing/2014/main" id="{00000000-0008-0000-0C00-000071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4" name="Line 6">
          <a:extLst>
            <a:ext uri="{FF2B5EF4-FFF2-40B4-BE49-F238E27FC236}">
              <a16:creationId xmlns:a16="http://schemas.microsoft.com/office/drawing/2014/main" id="{00000000-0008-0000-0C00-000072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5" name="Line 7">
          <a:extLst>
            <a:ext uri="{FF2B5EF4-FFF2-40B4-BE49-F238E27FC236}">
              <a16:creationId xmlns:a16="http://schemas.microsoft.com/office/drawing/2014/main" id="{00000000-0008-0000-0C00-000073D00200}"/>
            </a:ext>
          </a:extLst>
        </xdr:cNvPr>
        <xdr:cNvSpPr>
          <a:spLocks noChangeShapeType="1"/>
        </xdr:cNvSpPr>
      </xdr:nvSpPr>
      <xdr:spPr bwMode="auto">
        <a:xfrm>
          <a:off x="2724150" y="0"/>
          <a:ext cx="2562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6" name="Line 8">
          <a:extLst>
            <a:ext uri="{FF2B5EF4-FFF2-40B4-BE49-F238E27FC236}">
              <a16:creationId xmlns:a16="http://schemas.microsoft.com/office/drawing/2014/main" id="{00000000-0008-0000-0C00-000074D00200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2857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7" name="Line 9">
          <a:extLst>
            <a:ext uri="{FF2B5EF4-FFF2-40B4-BE49-F238E27FC236}">
              <a16:creationId xmlns:a16="http://schemas.microsoft.com/office/drawing/2014/main" id="{00000000-0008-0000-0C00-000075D00200}"/>
            </a:ext>
          </a:extLst>
        </xdr:cNvPr>
        <xdr:cNvSpPr>
          <a:spLocks noChangeShapeType="1"/>
        </xdr:cNvSpPr>
      </xdr:nvSpPr>
      <xdr:spPr bwMode="auto">
        <a:xfrm>
          <a:off x="2657475" y="0"/>
          <a:ext cx="2628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8" name="Line 10">
          <a:extLst>
            <a:ext uri="{FF2B5EF4-FFF2-40B4-BE49-F238E27FC236}">
              <a16:creationId xmlns:a16="http://schemas.microsoft.com/office/drawing/2014/main" id="{00000000-0008-0000-0C00-000076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9" name="Line 11">
          <a:extLst>
            <a:ext uri="{FF2B5EF4-FFF2-40B4-BE49-F238E27FC236}">
              <a16:creationId xmlns:a16="http://schemas.microsoft.com/office/drawing/2014/main" id="{00000000-0008-0000-0C00-000077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60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0" name="Line 12">
          <a:extLst>
            <a:ext uri="{FF2B5EF4-FFF2-40B4-BE49-F238E27FC236}">
              <a16:creationId xmlns:a16="http://schemas.microsoft.com/office/drawing/2014/main" id="{00000000-0008-0000-0C00-000078D00200}"/>
            </a:ext>
          </a:extLst>
        </xdr:cNvPr>
        <xdr:cNvSpPr>
          <a:spLocks noChangeShapeType="1"/>
        </xdr:cNvSpPr>
      </xdr:nvSpPr>
      <xdr:spPr bwMode="auto">
        <a:xfrm>
          <a:off x="2619375" y="0"/>
          <a:ext cx="2133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1" name="Line 13">
          <a:extLst>
            <a:ext uri="{FF2B5EF4-FFF2-40B4-BE49-F238E27FC236}">
              <a16:creationId xmlns:a16="http://schemas.microsoft.com/office/drawing/2014/main" id="{00000000-0008-0000-0C00-000079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2" name="Line 14">
          <a:extLst>
            <a:ext uri="{FF2B5EF4-FFF2-40B4-BE49-F238E27FC236}">
              <a16:creationId xmlns:a16="http://schemas.microsoft.com/office/drawing/2014/main" id="{00000000-0008-0000-0C00-00007AD00200}"/>
            </a:ext>
          </a:extLst>
        </xdr:cNvPr>
        <xdr:cNvSpPr>
          <a:spLocks noChangeShapeType="1"/>
        </xdr:cNvSpPr>
      </xdr:nvSpPr>
      <xdr:spPr bwMode="auto">
        <a:xfrm>
          <a:off x="2581275" y="0"/>
          <a:ext cx="217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3" name="Line 15">
          <a:extLst>
            <a:ext uri="{FF2B5EF4-FFF2-40B4-BE49-F238E27FC236}">
              <a16:creationId xmlns:a16="http://schemas.microsoft.com/office/drawing/2014/main" id="{00000000-0008-0000-0C00-00007B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4" name="Line 16">
          <a:extLst>
            <a:ext uri="{FF2B5EF4-FFF2-40B4-BE49-F238E27FC236}">
              <a16:creationId xmlns:a16="http://schemas.microsoft.com/office/drawing/2014/main" id="{00000000-0008-0000-0C00-00007CD00200}"/>
            </a:ext>
          </a:extLst>
        </xdr:cNvPr>
        <xdr:cNvSpPr>
          <a:spLocks noChangeShapeType="1"/>
        </xdr:cNvSpPr>
      </xdr:nvSpPr>
      <xdr:spPr bwMode="auto">
        <a:xfrm flipV="1">
          <a:off x="2581275" y="0"/>
          <a:ext cx="1323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5" name="Line 17">
          <a:extLst>
            <a:ext uri="{FF2B5EF4-FFF2-40B4-BE49-F238E27FC236}">
              <a16:creationId xmlns:a16="http://schemas.microsoft.com/office/drawing/2014/main" id="{00000000-0008-0000-0C00-00007DD00200}"/>
            </a:ext>
          </a:extLst>
        </xdr:cNvPr>
        <xdr:cNvSpPr>
          <a:spLocks noChangeShapeType="1"/>
        </xdr:cNvSpPr>
      </xdr:nvSpPr>
      <xdr:spPr bwMode="auto">
        <a:xfrm>
          <a:off x="3438525" y="0"/>
          <a:ext cx="4667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184446" name="Line 18">
          <a:extLst>
            <a:ext uri="{FF2B5EF4-FFF2-40B4-BE49-F238E27FC236}">
              <a16:creationId xmlns:a16="http://schemas.microsoft.com/office/drawing/2014/main" id="{00000000-0008-0000-0C00-00007E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1419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7" name="Line 19">
          <a:extLst>
            <a:ext uri="{FF2B5EF4-FFF2-40B4-BE49-F238E27FC236}">
              <a16:creationId xmlns:a16="http://schemas.microsoft.com/office/drawing/2014/main" id="{00000000-0008-0000-0C00-00007FD00200}"/>
            </a:ext>
          </a:extLst>
        </xdr:cNvPr>
        <xdr:cNvSpPr>
          <a:spLocks noChangeShapeType="1"/>
        </xdr:cNvSpPr>
      </xdr:nvSpPr>
      <xdr:spPr bwMode="auto">
        <a:xfrm>
          <a:off x="2486025" y="0"/>
          <a:ext cx="2266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8" name="Line 20">
          <a:extLst>
            <a:ext uri="{FF2B5EF4-FFF2-40B4-BE49-F238E27FC236}">
              <a16:creationId xmlns:a16="http://schemas.microsoft.com/office/drawing/2014/main" id="{00000000-0008-0000-0C00-000080D00200}"/>
            </a:ext>
          </a:extLst>
        </xdr:cNvPr>
        <xdr:cNvSpPr>
          <a:spLocks noChangeShapeType="1"/>
        </xdr:cNvSpPr>
      </xdr:nvSpPr>
      <xdr:spPr bwMode="auto">
        <a:xfrm>
          <a:off x="2514600" y="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49" name="Line 21">
          <a:extLst>
            <a:ext uri="{FF2B5EF4-FFF2-40B4-BE49-F238E27FC236}">
              <a16:creationId xmlns:a16="http://schemas.microsoft.com/office/drawing/2014/main" id="{00000000-0008-0000-0C00-000081D00200}"/>
            </a:ext>
          </a:extLst>
        </xdr:cNvPr>
        <xdr:cNvSpPr>
          <a:spLocks noChangeShapeType="1"/>
        </xdr:cNvSpPr>
      </xdr:nvSpPr>
      <xdr:spPr bwMode="auto">
        <a:xfrm flipV="1">
          <a:off x="2266950" y="0"/>
          <a:ext cx="10572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50" name="Line 22">
          <a:extLst>
            <a:ext uri="{FF2B5EF4-FFF2-40B4-BE49-F238E27FC236}">
              <a16:creationId xmlns:a16="http://schemas.microsoft.com/office/drawing/2014/main" id="{00000000-0008-0000-0C00-000082D00200}"/>
            </a:ext>
          </a:extLst>
        </xdr:cNvPr>
        <xdr:cNvSpPr>
          <a:spLocks noChangeShapeType="1"/>
        </xdr:cNvSpPr>
      </xdr:nvSpPr>
      <xdr:spPr bwMode="auto">
        <a:xfrm flipV="1">
          <a:off x="2200275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66675</xdr:colOff>
      <xdr:row>0</xdr:row>
      <xdr:rowOff>0</xdr:rowOff>
    </xdr:to>
    <xdr:sp macro="" textlink="">
      <xdr:nvSpPr>
        <xdr:cNvPr id="184451" name="Line 23">
          <a:extLst>
            <a:ext uri="{FF2B5EF4-FFF2-40B4-BE49-F238E27FC236}">
              <a16:creationId xmlns:a16="http://schemas.microsoft.com/office/drawing/2014/main" id="{00000000-0008-0000-0C00-000083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14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184452" name="Line 24">
          <a:extLst>
            <a:ext uri="{FF2B5EF4-FFF2-40B4-BE49-F238E27FC236}">
              <a16:creationId xmlns:a16="http://schemas.microsoft.com/office/drawing/2014/main" id="{00000000-0008-0000-0C00-000084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3" name="Line 25">
          <a:extLst>
            <a:ext uri="{FF2B5EF4-FFF2-40B4-BE49-F238E27FC236}">
              <a16:creationId xmlns:a16="http://schemas.microsoft.com/office/drawing/2014/main" id="{00000000-0008-0000-0C00-000085D00200}"/>
            </a:ext>
          </a:extLst>
        </xdr:cNvPr>
        <xdr:cNvSpPr>
          <a:spLocks noChangeShapeType="1"/>
        </xdr:cNvSpPr>
      </xdr:nvSpPr>
      <xdr:spPr bwMode="auto">
        <a:xfrm>
          <a:off x="2200275" y="0"/>
          <a:ext cx="1095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4" name="Line 26">
          <a:extLst>
            <a:ext uri="{FF2B5EF4-FFF2-40B4-BE49-F238E27FC236}">
              <a16:creationId xmlns:a16="http://schemas.microsoft.com/office/drawing/2014/main" id="{00000000-0008-0000-0C00-000086D00200}"/>
            </a:ext>
          </a:extLst>
        </xdr:cNvPr>
        <xdr:cNvSpPr>
          <a:spLocks noChangeShapeType="1"/>
        </xdr:cNvSpPr>
      </xdr:nvSpPr>
      <xdr:spPr bwMode="auto">
        <a:xfrm flipV="1">
          <a:off x="2276475" y="0"/>
          <a:ext cx="1019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5" name="Line 27">
          <a:extLst>
            <a:ext uri="{FF2B5EF4-FFF2-40B4-BE49-F238E27FC236}">
              <a16:creationId xmlns:a16="http://schemas.microsoft.com/office/drawing/2014/main" id="{00000000-0008-0000-0C00-000087D00200}"/>
            </a:ext>
          </a:extLst>
        </xdr:cNvPr>
        <xdr:cNvSpPr>
          <a:spLocks noChangeShapeType="1"/>
        </xdr:cNvSpPr>
      </xdr:nvSpPr>
      <xdr:spPr bwMode="auto">
        <a:xfrm>
          <a:off x="2009775" y="0"/>
          <a:ext cx="1285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6" name="Line 28">
          <a:extLst>
            <a:ext uri="{FF2B5EF4-FFF2-40B4-BE49-F238E27FC236}">
              <a16:creationId xmlns:a16="http://schemas.microsoft.com/office/drawing/2014/main" id="{00000000-0008-0000-0C00-000088D00200}"/>
            </a:ext>
          </a:extLst>
        </xdr:cNvPr>
        <xdr:cNvSpPr>
          <a:spLocks noChangeShapeType="1"/>
        </xdr:cNvSpPr>
      </xdr:nvSpPr>
      <xdr:spPr bwMode="auto">
        <a:xfrm flipV="1">
          <a:off x="2600325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7" name="Line 29">
          <a:extLst>
            <a:ext uri="{FF2B5EF4-FFF2-40B4-BE49-F238E27FC236}">
              <a16:creationId xmlns:a16="http://schemas.microsoft.com/office/drawing/2014/main" id="{00000000-0008-0000-0C00-000089D00200}"/>
            </a:ext>
          </a:extLst>
        </xdr:cNvPr>
        <xdr:cNvSpPr>
          <a:spLocks noChangeShapeType="1"/>
        </xdr:cNvSpPr>
      </xdr:nvSpPr>
      <xdr:spPr bwMode="auto">
        <a:xfrm>
          <a:off x="2438400" y="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8" name="Line 30">
          <a:extLst>
            <a:ext uri="{FF2B5EF4-FFF2-40B4-BE49-F238E27FC236}">
              <a16:creationId xmlns:a16="http://schemas.microsoft.com/office/drawing/2014/main" id="{00000000-0008-0000-0C00-00008A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9" name="Line 31">
          <a:extLst>
            <a:ext uri="{FF2B5EF4-FFF2-40B4-BE49-F238E27FC236}">
              <a16:creationId xmlns:a16="http://schemas.microsoft.com/office/drawing/2014/main" id="{00000000-0008-0000-0C00-00008B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0" name="Line 32">
          <a:extLst>
            <a:ext uri="{FF2B5EF4-FFF2-40B4-BE49-F238E27FC236}">
              <a16:creationId xmlns:a16="http://schemas.microsoft.com/office/drawing/2014/main" id="{00000000-0008-0000-0C00-00008C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1" name="Line 33">
          <a:extLst>
            <a:ext uri="{FF2B5EF4-FFF2-40B4-BE49-F238E27FC236}">
              <a16:creationId xmlns:a16="http://schemas.microsoft.com/office/drawing/2014/main" id="{00000000-0008-0000-0C00-00008DD00200}"/>
            </a:ext>
          </a:extLst>
        </xdr:cNvPr>
        <xdr:cNvSpPr>
          <a:spLocks noChangeShapeType="1"/>
        </xdr:cNvSpPr>
      </xdr:nvSpPr>
      <xdr:spPr bwMode="auto">
        <a:xfrm>
          <a:off x="2457450" y="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62" name="Line 34">
          <a:extLst>
            <a:ext uri="{FF2B5EF4-FFF2-40B4-BE49-F238E27FC236}">
              <a16:creationId xmlns:a16="http://schemas.microsoft.com/office/drawing/2014/main" id="{00000000-0008-0000-0C00-00008E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3" name="Line 35">
          <a:extLst>
            <a:ext uri="{FF2B5EF4-FFF2-40B4-BE49-F238E27FC236}">
              <a16:creationId xmlns:a16="http://schemas.microsoft.com/office/drawing/2014/main" id="{00000000-0008-0000-0C00-00008FD00200}"/>
            </a:ext>
          </a:extLst>
        </xdr:cNvPr>
        <xdr:cNvSpPr>
          <a:spLocks noChangeShapeType="1"/>
        </xdr:cNvSpPr>
      </xdr:nvSpPr>
      <xdr:spPr bwMode="auto">
        <a:xfrm>
          <a:off x="2419350" y="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4464" name="Line 36">
          <a:extLst>
            <a:ext uri="{FF2B5EF4-FFF2-40B4-BE49-F238E27FC236}">
              <a16:creationId xmlns:a16="http://schemas.microsoft.com/office/drawing/2014/main" id="{00000000-0008-0000-0C00-000090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5" name="Line 37">
          <a:extLst>
            <a:ext uri="{FF2B5EF4-FFF2-40B4-BE49-F238E27FC236}">
              <a16:creationId xmlns:a16="http://schemas.microsoft.com/office/drawing/2014/main" id="{00000000-0008-0000-0C00-000091D00200}"/>
            </a:ext>
          </a:extLst>
        </xdr:cNvPr>
        <xdr:cNvSpPr>
          <a:spLocks noChangeShapeType="1"/>
        </xdr:cNvSpPr>
      </xdr:nvSpPr>
      <xdr:spPr bwMode="auto">
        <a:xfrm>
          <a:off x="2466975" y="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6" name="Line 38">
          <a:extLst>
            <a:ext uri="{FF2B5EF4-FFF2-40B4-BE49-F238E27FC236}">
              <a16:creationId xmlns:a16="http://schemas.microsoft.com/office/drawing/2014/main" id="{00000000-0008-0000-0C00-000092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7" name="Line 39">
          <a:extLst>
            <a:ext uri="{FF2B5EF4-FFF2-40B4-BE49-F238E27FC236}">
              <a16:creationId xmlns:a16="http://schemas.microsoft.com/office/drawing/2014/main" id="{00000000-0008-0000-0C00-000093D00200}"/>
            </a:ext>
          </a:extLst>
        </xdr:cNvPr>
        <xdr:cNvSpPr>
          <a:spLocks noChangeShapeType="1"/>
        </xdr:cNvSpPr>
      </xdr:nvSpPr>
      <xdr:spPr bwMode="auto">
        <a:xfrm>
          <a:off x="2447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104775</xdr:colOff>
      <xdr:row>7</xdr:row>
      <xdr:rowOff>19050</xdr:rowOff>
    </xdr:from>
    <xdr:to>
      <xdr:col>15</xdr:col>
      <xdr:colOff>142875</xdr:colOff>
      <xdr:row>8</xdr:row>
      <xdr:rowOff>20573</xdr:rowOff>
    </xdr:to>
    <xdr:pic>
      <xdr:nvPicPr>
        <xdr:cNvPr id="41" name="Immagine 40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95325"/>
          <a:ext cx="219075" cy="22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21162</xdr:colOff>
      <xdr:row>30</xdr:row>
      <xdr:rowOff>42021</xdr:rowOff>
    </xdr:from>
    <xdr:to>
      <xdr:col>24</xdr:col>
      <xdr:colOff>10579</xdr:colOff>
      <xdr:row>31</xdr:row>
      <xdr:rowOff>139699</xdr:rowOff>
    </xdr:to>
    <xdr:pic>
      <xdr:nvPicPr>
        <xdr:cNvPr id="4" name="Immagine 3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29" y="4984438"/>
          <a:ext cx="349250" cy="351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46398" name="Line 1">
          <a:extLst>
            <a:ext uri="{FF2B5EF4-FFF2-40B4-BE49-F238E27FC236}">
              <a16:creationId xmlns:a16="http://schemas.microsoft.com/office/drawing/2014/main" id="{00000000-0008-0000-0E00-0000DE3B0200}"/>
            </a:ext>
          </a:extLst>
        </xdr:cNvPr>
        <xdr:cNvSpPr>
          <a:spLocks noChangeShapeType="1"/>
        </xdr:cNvSpPr>
      </xdr:nvSpPr>
      <xdr:spPr bwMode="auto">
        <a:xfrm>
          <a:off x="98964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39</xdr:col>
      <xdr:colOff>0</xdr:colOff>
      <xdr:row>40</xdr:row>
      <xdr:rowOff>114300</xdr:rowOff>
    </xdr:from>
    <xdr:to>
      <xdr:col>39</xdr:col>
      <xdr:colOff>0</xdr:colOff>
      <xdr:row>40</xdr:row>
      <xdr:rowOff>114300</xdr:rowOff>
    </xdr:to>
    <xdr:sp macro="" textlink="">
      <xdr:nvSpPr>
        <xdr:cNvPr id="146399" name="Line 2">
          <a:extLst>
            <a:ext uri="{FF2B5EF4-FFF2-40B4-BE49-F238E27FC236}">
              <a16:creationId xmlns:a16="http://schemas.microsoft.com/office/drawing/2014/main" id="{00000000-0008-0000-0E00-0000DF3B0200}"/>
            </a:ext>
          </a:extLst>
        </xdr:cNvPr>
        <xdr:cNvSpPr>
          <a:spLocks noChangeShapeType="1"/>
        </xdr:cNvSpPr>
      </xdr:nvSpPr>
      <xdr:spPr bwMode="auto">
        <a:xfrm>
          <a:off x="9896475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15</xdr:col>
      <xdr:colOff>200025</xdr:colOff>
      <xdr:row>9</xdr:row>
      <xdr:rowOff>95250</xdr:rowOff>
    </xdr:from>
    <xdr:to>
      <xdr:col>17</xdr:col>
      <xdr:colOff>85725</xdr:colOff>
      <xdr:row>10</xdr:row>
      <xdr:rowOff>9525</xdr:rowOff>
    </xdr:to>
    <xdr:pic>
      <xdr:nvPicPr>
        <xdr:cNvPr id="146400" name="Picture 61" descr="BD2129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E03B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76775" y="3467100"/>
          <a:ext cx="342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142875</xdr:colOff>
      <xdr:row>6</xdr:row>
      <xdr:rowOff>28575</xdr:rowOff>
    </xdr:from>
    <xdr:to>
      <xdr:col>36</xdr:col>
      <xdr:colOff>130570</xdr:colOff>
      <xdr:row>6</xdr:row>
      <xdr:rowOff>323103</xdr:rowOff>
    </xdr:to>
    <xdr:pic>
      <xdr:nvPicPr>
        <xdr:cNvPr id="6" name="Immagine 5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52650"/>
          <a:ext cx="292495" cy="29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indexed="24"/>
  </sheetPr>
  <dimension ref="A1:AF83"/>
  <sheetViews>
    <sheetView showGridLines="0" tabSelected="1" workbookViewId="0">
      <selection activeCell="C18" sqref="C18:K18"/>
    </sheetView>
  </sheetViews>
  <sheetFormatPr defaultRowHeight="15" x14ac:dyDescent="0.3"/>
  <cols>
    <col min="1" max="1" width="11.5703125" style="22" customWidth="1"/>
    <col min="2" max="2" width="6.28515625" style="22" customWidth="1"/>
    <col min="3" max="3" width="10.140625" style="22" customWidth="1"/>
    <col min="4" max="4" width="10.7109375" style="22" customWidth="1"/>
    <col min="5" max="5" width="10.140625" style="22" customWidth="1"/>
    <col min="6" max="6" width="11.28515625" style="22" customWidth="1"/>
    <col min="7" max="7" width="12.85546875" style="22" customWidth="1"/>
    <col min="8" max="8" width="10.140625" style="22" customWidth="1"/>
    <col min="9" max="9" width="3.140625" style="22" customWidth="1"/>
    <col min="10" max="10" width="1.7109375" style="22" customWidth="1"/>
    <col min="11" max="11" width="16.140625" style="22" customWidth="1"/>
    <col min="12" max="12" width="7.140625" style="24" customWidth="1"/>
    <col min="13" max="18" width="9.140625" style="115"/>
    <col min="19" max="32" width="9.140625" style="24"/>
    <col min="33" max="16384" width="9.140625" style="22"/>
  </cols>
  <sheetData>
    <row r="1" spans="1:32" s="47" customFormat="1" ht="25.5" customHeight="1" x14ac:dyDescent="0.3">
      <c r="A1" s="65" t="str">
        <f>"INDATA_ISTAT_RS2_2009"</f>
        <v>INDATA_ISTAT_RS2_2009</v>
      </c>
      <c r="B1" s="43"/>
      <c r="C1" s="43"/>
      <c r="D1" s="62"/>
      <c r="E1" s="12"/>
      <c r="F1" s="12"/>
      <c r="G1" s="16"/>
      <c r="H1" s="16"/>
      <c r="I1" s="16"/>
      <c r="J1" s="16"/>
      <c r="K1" s="16"/>
      <c r="L1" s="63"/>
      <c r="M1" s="115"/>
      <c r="N1" s="116"/>
      <c r="O1" s="116"/>
      <c r="P1" s="116"/>
      <c r="Q1" s="116"/>
      <c r="R1" s="116"/>
      <c r="Z1" s="50"/>
      <c r="AA1" s="775"/>
      <c r="AB1" s="775"/>
      <c r="AC1" s="775"/>
      <c r="AD1" s="775"/>
    </row>
    <row r="2" spans="1:32" s="23" customFormat="1" ht="16.5" customHeight="1" x14ac:dyDescent="0.3">
      <c r="A2" s="21"/>
      <c r="B2" s="21"/>
      <c r="C2" s="21"/>
      <c r="D2" s="21"/>
      <c r="E2" s="265" t="s">
        <v>271</v>
      </c>
      <c r="F2" s="785"/>
      <c r="G2" s="786"/>
      <c r="H2" s="16"/>
      <c r="I2" s="16"/>
      <c r="J2" s="16"/>
      <c r="K2" s="16"/>
      <c r="L2" s="24"/>
      <c r="M2" s="115"/>
      <c r="N2" s="116"/>
      <c r="O2" s="116"/>
      <c r="P2" s="116"/>
      <c r="Q2" s="116"/>
      <c r="R2" s="116"/>
    </row>
    <row r="3" spans="1:32" s="23" customFormat="1" ht="24" customHeight="1" x14ac:dyDescent="0.3">
      <c r="A3" s="21"/>
      <c r="B3" s="21"/>
      <c r="C3" s="21"/>
      <c r="D3" s="21"/>
      <c r="E3" s="253"/>
      <c r="F3" s="253"/>
      <c r="G3" s="253"/>
      <c r="H3" s="394"/>
      <c r="I3" s="394"/>
      <c r="J3" s="394"/>
      <c r="K3" s="253"/>
      <c r="M3" s="116"/>
      <c r="N3" s="116"/>
      <c r="O3" s="116"/>
      <c r="P3" s="116"/>
      <c r="Q3" s="116"/>
      <c r="R3" s="116"/>
    </row>
    <row r="4" spans="1:32" s="23" customFormat="1" ht="11.25" hidden="1" customHeight="1" x14ac:dyDescent="0.3">
      <c r="A4" s="21"/>
      <c r="B4" s="22"/>
      <c r="C4" s="22"/>
      <c r="D4" s="22"/>
      <c r="E4" s="22"/>
      <c r="F4" s="22"/>
      <c r="G4" s="27" t="s">
        <v>45</v>
      </c>
      <c r="H4" s="21"/>
      <c r="I4" s="21"/>
      <c r="J4" s="21"/>
      <c r="K4" s="21"/>
      <c r="M4" s="116"/>
      <c r="N4" s="116"/>
      <c r="O4" s="116"/>
      <c r="P4" s="116"/>
      <c r="Q4" s="116"/>
      <c r="R4" s="116"/>
    </row>
    <row r="5" spans="1:32" s="28" customFormat="1" ht="20.25" customHeight="1" x14ac:dyDescent="0.45">
      <c r="A5" s="776" t="s">
        <v>46</v>
      </c>
      <c r="B5" s="777"/>
      <c r="C5" s="777"/>
      <c r="D5" s="777"/>
      <c r="E5" s="777"/>
      <c r="F5" s="777"/>
      <c r="G5" s="777"/>
      <c r="H5" s="777"/>
      <c r="I5" s="777"/>
      <c r="J5" s="777"/>
      <c r="K5" s="778"/>
      <c r="L5" s="24"/>
      <c r="M5" s="115"/>
      <c r="N5"/>
      <c r="O5" s="115"/>
      <c r="P5" s="115"/>
      <c r="Q5" s="115"/>
      <c r="R5" s="11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28" customFormat="1" ht="20.25" customHeight="1" x14ac:dyDescent="0.45">
      <c r="A6" s="779" t="s">
        <v>272</v>
      </c>
      <c r="B6" s="780"/>
      <c r="C6" s="780"/>
      <c r="D6" s="780"/>
      <c r="E6" s="780"/>
      <c r="F6" s="780"/>
      <c r="G6" s="780"/>
      <c r="H6" s="780"/>
      <c r="I6" s="780"/>
      <c r="J6" s="780"/>
      <c r="K6" s="781"/>
      <c r="L6" s="24"/>
      <c r="M6" s="115"/>
      <c r="N6" s="115"/>
      <c r="O6" s="115"/>
      <c r="P6" s="115"/>
      <c r="Q6" s="115"/>
      <c r="R6" s="11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28" customFormat="1" ht="20.25" customHeight="1" x14ac:dyDescent="0.45">
      <c r="A7" s="782" t="s">
        <v>357</v>
      </c>
      <c r="B7" s="783"/>
      <c r="C7" s="783"/>
      <c r="D7" s="783"/>
      <c r="E7" s="783"/>
      <c r="F7" s="783"/>
      <c r="G7" s="783"/>
      <c r="H7" s="783"/>
      <c r="I7" s="783"/>
      <c r="J7" s="783"/>
      <c r="K7" s="784"/>
      <c r="L7" s="24"/>
      <c r="M7" s="115"/>
      <c r="N7" s="115"/>
      <c r="O7" s="115"/>
      <c r="P7" s="115"/>
      <c r="Q7" s="115"/>
      <c r="R7" s="115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8" customFormat="1" ht="3" customHeight="1" x14ac:dyDescent="0.45">
      <c r="A8" s="395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24"/>
      <c r="M8" s="115"/>
      <c r="N8" s="115"/>
      <c r="O8" s="115"/>
      <c r="P8" s="115"/>
      <c r="Q8" s="115"/>
      <c r="R8" s="11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2" s="29" customFormat="1" x14ac:dyDescent="0.3">
      <c r="A9" s="396"/>
      <c r="B9" s="397"/>
      <c r="C9" s="398"/>
      <c r="D9" s="398"/>
      <c r="E9" s="398"/>
      <c r="F9" s="398"/>
      <c r="G9" s="398"/>
      <c r="H9" s="794"/>
      <c r="I9" s="794"/>
      <c r="J9" s="794"/>
      <c r="K9" s="794"/>
      <c r="L9" s="30"/>
      <c r="M9" s="117"/>
      <c r="N9" s="117"/>
      <c r="O9" s="117"/>
      <c r="P9" s="117"/>
      <c r="Q9" s="117"/>
      <c r="R9" s="11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5.25" customHeight="1" x14ac:dyDescent="0.3">
      <c r="A10" s="399"/>
      <c r="B10" s="400"/>
      <c r="C10" s="398"/>
      <c r="D10" s="398"/>
      <c r="E10" s="398"/>
      <c r="F10" s="398"/>
      <c r="G10" s="398"/>
      <c r="H10" s="396"/>
      <c r="I10" s="396"/>
      <c r="J10" s="396"/>
      <c r="K10" s="401"/>
    </row>
    <row r="11" spans="1:32" s="29" customFormat="1" ht="5.25" customHeight="1" x14ac:dyDescent="0.3">
      <c r="A11" s="396"/>
      <c r="B11" s="400"/>
      <c r="C11" s="396"/>
      <c r="D11" s="401"/>
      <c r="E11" s="402"/>
      <c r="F11" s="403"/>
      <c r="G11" s="403"/>
      <c r="H11" s="403"/>
      <c r="I11" s="403"/>
      <c r="J11" s="403"/>
      <c r="K11" s="403"/>
      <c r="L11" s="30"/>
      <c r="M11" s="117"/>
      <c r="N11" s="117"/>
      <c r="O11" s="117"/>
      <c r="P11" s="117"/>
      <c r="Q11" s="117"/>
      <c r="R11" s="11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6" customFormat="1" ht="13.7" customHeight="1" x14ac:dyDescent="0.3">
      <c r="A12" s="404" t="s">
        <v>66</v>
      </c>
      <c r="B12" s="318"/>
      <c r="C12" s="318"/>
      <c r="D12" s="318"/>
      <c r="E12" s="318" t="s">
        <v>332</v>
      </c>
      <c r="F12" s="318"/>
      <c r="G12" s="318" t="s">
        <v>67</v>
      </c>
      <c r="H12" s="318"/>
      <c r="I12" s="318"/>
      <c r="J12" s="318"/>
      <c r="K12" s="405"/>
      <c r="L12" s="31"/>
      <c r="M12" s="118"/>
      <c r="N12" s="118"/>
      <c r="O12" s="118"/>
      <c r="P12" s="118"/>
      <c r="Q12" s="118"/>
      <c r="R12" s="11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s="33" customFormat="1" ht="16.5" x14ac:dyDescent="0.35">
      <c r="A13" s="406"/>
      <c r="B13" s="407"/>
      <c r="C13" s="407"/>
      <c r="D13" s="407"/>
      <c r="E13" s="280"/>
      <c r="F13" s="280"/>
      <c r="G13" s="280"/>
      <c r="H13" s="280"/>
      <c r="I13" s="280"/>
      <c r="J13" s="280"/>
      <c r="K13" s="408"/>
      <c r="L13" s="32"/>
      <c r="M13" s="119"/>
      <c r="N13" s="119"/>
      <c r="O13" s="119"/>
      <c r="P13" s="119"/>
      <c r="Q13" s="119"/>
      <c r="R13" s="11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33" customFormat="1" ht="3" customHeight="1" x14ac:dyDescent="0.35">
      <c r="A14" s="394"/>
      <c r="B14" s="394"/>
      <c r="C14" s="394"/>
      <c r="D14" s="394"/>
      <c r="E14" s="265"/>
      <c r="F14" s="265"/>
      <c r="G14" s="265"/>
      <c r="H14" s="265"/>
      <c r="I14" s="265"/>
      <c r="J14" s="265"/>
      <c r="K14" s="394"/>
      <c r="L14" s="32"/>
      <c r="M14" s="119"/>
      <c r="N14" s="119"/>
      <c r="O14" s="119"/>
      <c r="P14" s="119"/>
      <c r="Q14" s="119"/>
      <c r="R14" s="11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x14ac:dyDescent="0.3">
      <c r="A15" s="224"/>
      <c r="B15" s="409"/>
      <c r="C15" s="409"/>
      <c r="D15" s="409"/>
      <c r="E15" s="409"/>
      <c r="F15" s="409"/>
      <c r="G15" s="409"/>
      <c r="H15" s="409"/>
      <c r="I15" s="409"/>
      <c r="J15" s="409"/>
      <c r="K15" s="410"/>
    </row>
    <row r="16" spans="1:32" ht="3.75" customHeight="1" x14ac:dyDescent="0.3">
      <c r="A16" s="411"/>
      <c r="B16" s="412"/>
      <c r="C16" s="412"/>
      <c r="D16" s="412"/>
      <c r="E16" s="412"/>
      <c r="F16" s="412"/>
      <c r="G16" s="412"/>
      <c r="H16" s="412"/>
      <c r="I16" s="412"/>
      <c r="J16" s="412"/>
      <c r="K16" s="413"/>
    </row>
    <row r="17" spans="1:32" ht="8.4499999999999993" customHeight="1" x14ac:dyDescent="0.3">
      <c r="A17" s="414"/>
      <c r="B17" s="158"/>
      <c r="C17" s="158"/>
      <c r="D17" s="158"/>
      <c r="E17" s="158"/>
      <c r="F17" s="158"/>
      <c r="G17" s="158"/>
      <c r="H17" s="158"/>
      <c r="I17" s="158"/>
      <c r="J17" s="158"/>
      <c r="K17" s="415"/>
      <c r="L17" s="30"/>
      <c r="M17" s="117"/>
      <c r="N17" s="117"/>
      <c r="O17" s="117"/>
    </row>
    <row r="18" spans="1:32" s="35" customFormat="1" ht="12.2" customHeight="1" x14ac:dyDescent="0.25">
      <c r="A18" s="311" t="s">
        <v>68</v>
      </c>
      <c r="B18" s="235"/>
      <c r="C18" s="791"/>
      <c r="D18" s="792"/>
      <c r="E18" s="792"/>
      <c r="F18" s="792"/>
      <c r="G18" s="792"/>
      <c r="H18" s="792"/>
      <c r="I18" s="792"/>
      <c r="J18" s="792"/>
      <c r="K18" s="793"/>
      <c r="L18" s="34"/>
      <c r="M18" s="790"/>
      <c r="N18" s="790"/>
      <c r="O18" s="790"/>
      <c r="P18" s="120"/>
      <c r="Q18" s="120"/>
      <c r="R18" s="120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35" customFormat="1" ht="12.2" customHeight="1" x14ac:dyDescent="0.25">
      <c r="A19" s="311"/>
      <c r="B19" s="235"/>
      <c r="C19" s="791"/>
      <c r="D19" s="792"/>
      <c r="E19" s="792"/>
      <c r="F19" s="792"/>
      <c r="G19" s="792"/>
      <c r="H19" s="792"/>
      <c r="I19" s="792"/>
      <c r="J19" s="792"/>
      <c r="K19" s="793"/>
      <c r="L19" s="36"/>
      <c r="M19" s="121"/>
      <c r="N19" s="121"/>
      <c r="O19" s="121"/>
      <c r="P19" s="120"/>
      <c r="Q19" s="120"/>
      <c r="R19" s="120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35" customFormat="1" ht="3" customHeight="1" x14ac:dyDescent="0.25">
      <c r="A20" s="311"/>
      <c r="B20" s="235"/>
      <c r="C20" s="235"/>
      <c r="D20" s="235"/>
      <c r="E20" s="235"/>
      <c r="F20" s="235"/>
      <c r="G20" s="235"/>
      <c r="H20" s="235"/>
      <c r="I20" s="235"/>
      <c r="J20" s="235"/>
      <c r="K20" s="163"/>
      <c r="L20" s="25"/>
      <c r="M20" s="120"/>
      <c r="N20" s="120"/>
      <c r="O20" s="120"/>
      <c r="P20" s="120"/>
      <c r="Q20" s="120"/>
      <c r="R20" s="120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35" customFormat="1" ht="3.75" customHeight="1" x14ac:dyDescent="0.25">
      <c r="A21" s="311"/>
      <c r="B21" s="235"/>
      <c r="C21" s="235"/>
      <c r="D21" s="235"/>
      <c r="E21" s="235"/>
      <c r="F21" s="235"/>
      <c r="G21" s="235"/>
      <c r="H21" s="235"/>
      <c r="I21" s="235"/>
      <c r="J21" s="235"/>
      <c r="K21" s="163"/>
      <c r="L21" s="25"/>
      <c r="M21" s="120"/>
      <c r="N21" s="120"/>
      <c r="O21" s="120"/>
      <c r="P21" s="120"/>
      <c r="Q21" s="120"/>
      <c r="R21" s="120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2.2" customHeight="1" x14ac:dyDescent="0.3">
      <c r="A22" s="311" t="s">
        <v>64</v>
      </c>
      <c r="B22" s="235"/>
      <c r="C22" s="791"/>
      <c r="D22" s="792"/>
      <c r="E22" s="792"/>
      <c r="F22" s="792"/>
      <c r="G22" s="792"/>
      <c r="H22" s="792"/>
      <c r="I22" s="792"/>
      <c r="J22" s="792"/>
      <c r="K22" s="793"/>
      <c r="L22" s="25"/>
      <c r="M22" s="120"/>
      <c r="N22" s="120"/>
    </row>
    <row r="23" spans="1:32" ht="12.2" customHeight="1" x14ac:dyDescent="0.3">
      <c r="A23" s="311"/>
      <c r="B23" s="235"/>
      <c r="C23" s="787"/>
      <c r="D23" s="788"/>
      <c r="E23" s="788"/>
      <c r="F23" s="788"/>
      <c r="G23" s="788"/>
      <c r="H23" s="788"/>
      <c r="I23" s="788"/>
      <c r="J23" s="788"/>
      <c r="K23" s="789"/>
      <c r="L23" s="25"/>
      <c r="M23" s="120"/>
      <c r="N23" s="120"/>
    </row>
    <row r="24" spans="1:32" ht="3" customHeight="1" x14ac:dyDescent="0.3">
      <c r="A24" s="311"/>
      <c r="B24" s="235"/>
      <c r="C24" s="308"/>
      <c r="D24" s="308"/>
      <c r="E24" s="308"/>
      <c r="F24" s="308"/>
      <c r="G24" s="308"/>
      <c r="H24" s="308"/>
      <c r="I24" s="308"/>
      <c r="J24" s="308"/>
      <c r="K24" s="416"/>
      <c r="L24" s="25"/>
      <c r="M24" s="120"/>
      <c r="N24" s="120"/>
    </row>
    <row r="25" spans="1:32" s="35" customFormat="1" ht="3.75" customHeight="1" x14ac:dyDescent="0.25">
      <c r="A25" s="311"/>
      <c r="B25" s="235"/>
      <c r="C25" s="235"/>
      <c r="D25" s="235"/>
      <c r="E25" s="235"/>
      <c r="F25" s="235"/>
      <c r="G25" s="235"/>
      <c r="H25" s="235"/>
      <c r="I25" s="235"/>
      <c r="J25" s="235"/>
      <c r="K25" s="163"/>
      <c r="L25" s="25"/>
      <c r="M25" s="120"/>
      <c r="N25" s="120"/>
      <c r="O25" s="120"/>
      <c r="P25" s="120"/>
      <c r="Q25" s="120"/>
      <c r="R25" s="120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35" customFormat="1" ht="12.2" customHeight="1" x14ac:dyDescent="0.25">
      <c r="A26" s="311" t="s">
        <v>58</v>
      </c>
      <c r="B26" s="235"/>
      <c r="C26" s="787"/>
      <c r="D26" s="788"/>
      <c r="E26" s="789"/>
      <c r="F26" s="417" t="s">
        <v>59</v>
      </c>
      <c r="G26" s="418"/>
      <c r="H26" s="315"/>
      <c r="I26" s="417" t="s">
        <v>60</v>
      </c>
      <c r="J26" s="299"/>
      <c r="K26" s="418"/>
      <c r="L26" s="25"/>
      <c r="M26" s="120"/>
      <c r="N26" s="120"/>
      <c r="O26" s="120"/>
      <c r="P26" s="120"/>
      <c r="Q26" s="120"/>
      <c r="R26" s="120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35" customFormat="1" ht="12.2" customHeight="1" x14ac:dyDescent="0.25">
      <c r="A27" s="311"/>
      <c r="B27" s="235"/>
      <c r="C27" s="787"/>
      <c r="D27" s="788"/>
      <c r="E27" s="789"/>
      <c r="F27" s="235"/>
      <c r="G27" s="497"/>
      <c r="H27" s="235"/>
      <c r="I27" s="235"/>
      <c r="J27" s="235"/>
      <c r="K27" s="418"/>
      <c r="L27" s="25"/>
      <c r="M27" s="120"/>
      <c r="N27" s="121"/>
      <c r="O27" s="120"/>
      <c r="P27" s="120"/>
      <c r="Q27" s="120"/>
      <c r="R27" s="120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35" customFormat="1" ht="3" customHeight="1" x14ac:dyDescent="0.25">
      <c r="A28" s="311"/>
      <c r="B28" s="235"/>
      <c r="C28" s="308"/>
      <c r="D28" s="308"/>
      <c r="E28" s="308"/>
      <c r="F28" s="308"/>
      <c r="G28" s="308"/>
      <c r="H28" s="308"/>
      <c r="I28" s="308"/>
      <c r="J28" s="308"/>
      <c r="K28" s="416"/>
      <c r="L28" s="25"/>
      <c r="M28" s="120"/>
      <c r="N28" s="121"/>
      <c r="O28" s="120"/>
      <c r="P28" s="120"/>
      <c r="Q28" s="120"/>
      <c r="R28" s="120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3.75" customHeight="1" x14ac:dyDescent="0.3">
      <c r="A29" s="419"/>
      <c r="B29" s="235"/>
      <c r="C29" s="235"/>
      <c r="D29" s="235"/>
      <c r="E29" s="235"/>
      <c r="F29" s="235"/>
      <c r="G29" s="235"/>
      <c r="H29" s="235"/>
      <c r="I29" s="235"/>
      <c r="J29" s="235"/>
      <c r="K29" s="163"/>
      <c r="L29" s="25"/>
      <c r="M29" s="120"/>
      <c r="N29" s="121"/>
    </row>
    <row r="30" spans="1:32" ht="12.2" customHeight="1" x14ac:dyDescent="0.3">
      <c r="A30" s="311" t="s">
        <v>61</v>
      </c>
      <c r="B30" s="216"/>
      <c r="C30" s="763"/>
      <c r="D30" s="768"/>
      <c r="E30" s="764"/>
      <c r="F30" s="417" t="s">
        <v>62</v>
      </c>
      <c r="G30" s="763"/>
      <c r="H30" s="768"/>
      <c r="I30" s="768"/>
      <c r="J30" s="768"/>
      <c r="K30" s="764"/>
      <c r="L30" s="25"/>
      <c r="M30" s="120"/>
      <c r="N30" s="121"/>
    </row>
    <row r="31" spans="1:32" ht="12.2" customHeight="1" x14ac:dyDescent="0.3">
      <c r="A31" s="311"/>
      <c r="B31" s="235"/>
      <c r="C31" s="772"/>
      <c r="D31" s="773"/>
      <c r="E31" s="774"/>
      <c r="F31" s="235"/>
      <c r="G31" s="769"/>
      <c r="H31" s="770"/>
      <c r="I31" s="770"/>
      <c r="J31" s="770"/>
      <c r="K31" s="771"/>
      <c r="L31" s="25"/>
      <c r="M31" s="120"/>
      <c r="N31" s="120"/>
    </row>
    <row r="32" spans="1:32" ht="3" customHeight="1" x14ac:dyDescent="0.3">
      <c r="A32" s="311"/>
      <c r="B32" s="235"/>
      <c r="C32" s="308"/>
      <c r="D32" s="308"/>
      <c r="E32" s="308"/>
      <c r="F32" s="308"/>
      <c r="G32" s="308"/>
      <c r="H32" s="308"/>
      <c r="I32" s="308"/>
      <c r="J32" s="308"/>
      <c r="K32" s="416"/>
      <c r="L32" s="25"/>
      <c r="M32" s="120"/>
      <c r="N32" s="120"/>
    </row>
    <row r="33" spans="1:32" ht="3.75" customHeight="1" x14ac:dyDescent="0.3">
      <c r="A33" s="311"/>
      <c r="B33" s="235"/>
      <c r="C33" s="235"/>
      <c r="D33" s="235"/>
      <c r="E33" s="235"/>
      <c r="F33" s="235"/>
      <c r="G33" s="235"/>
      <c r="H33" s="235"/>
      <c r="I33" s="235"/>
      <c r="J33" s="235"/>
      <c r="K33" s="163"/>
      <c r="L33" s="25"/>
      <c r="M33" s="120"/>
      <c r="N33" s="120"/>
    </row>
    <row r="34" spans="1:32" ht="12.2" customHeight="1" x14ac:dyDescent="0.3">
      <c r="A34" s="311" t="s">
        <v>65</v>
      </c>
      <c r="B34" s="216"/>
      <c r="C34" s="763"/>
      <c r="D34" s="764"/>
      <c r="E34" s="417" t="s">
        <v>63</v>
      </c>
      <c r="F34" s="763"/>
      <c r="G34" s="768"/>
      <c r="H34" s="768"/>
      <c r="I34" s="768"/>
      <c r="J34" s="768"/>
      <c r="K34" s="764"/>
      <c r="L34" s="25"/>
      <c r="M34" s="120"/>
      <c r="N34" s="120"/>
    </row>
    <row r="35" spans="1:32" ht="12.2" customHeight="1" x14ac:dyDescent="0.3">
      <c r="A35" s="311"/>
      <c r="B35" s="235"/>
      <c r="C35" s="763"/>
      <c r="D35" s="764"/>
      <c r="E35" s="235"/>
      <c r="F35" s="763"/>
      <c r="G35" s="768"/>
      <c r="H35" s="768"/>
      <c r="I35" s="768"/>
      <c r="J35" s="768"/>
      <c r="K35" s="764"/>
      <c r="L35" s="25"/>
      <c r="M35" s="120"/>
      <c r="N35" s="120"/>
    </row>
    <row r="36" spans="1:32" ht="3" customHeight="1" x14ac:dyDescent="0.3">
      <c r="A36" s="311"/>
      <c r="B36" s="235"/>
      <c r="C36" s="308"/>
      <c r="D36" s="308"/>
      <c r="E36" s="308"/>
      <c r="F36" s="308"/>
      <c r="G36" s="308"/>
      <c r="H36" s="308"/>
      <c r="I36" s="308"/>
      <c r="J36" s="308"/>
      <c r="K36" s="416"/>
      <c r="L36" s="25"/>
      <c r="M36" s="120"/>
      <c r="N36" s="120"/>
    </row>
    <row r="37" spans="1:32" ht="3.75" customHeight="1" x14ac:dyDescent="0.3">
      <c r="A37" s="311"/>
      <c r="B37" s="235"/>
      <c r="C37" s="235"/>
      <c r="D37" s="235"/>
      <c r="E37" s="235"/>
      <c r="F37" s="235"/>
      <c r="G37" s="235"/>
      <c r="H37" s="235"/>
      <c r="I37" s="235"/>
      <c r="J37" s="235"/>
      <c r="K37" s="163"/>
      <c r="L37" s="25"/>
      <c r="M37" s="120"/>
    </row>
    <row r="38" spans="1:32" s="35" customFormat="1" ht="0.75" hidden="1" customHeight="1" x14ac:dyDescent="0.25">
      <c r="A38" s="311" t="s">
        <v>0</v>
      </c>
      <c r="B38" s="235"/>
      <c r="C38" s="235"/>
      <c r="D38" s="235"/>
      <c r="E38" s="235"/>
      <c r="F38" s="235"/>
      <c r="G38" s="235"/>
      <c r="H38" s="235"/>
      <c r="I38" s="235"/>
      <c r="J38" s="235"/>
      <c r="K38" s="163"/>
      <c r="L38" s="25"/>
      <c r="M38" s="120"/>
      <c r="N38" s="120"/>
      <c r="O38" s="120"/>
      <c r="P38" s="120"/>
      <c r="Q38" s="120"/>
      <c r="R38" s="120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2.75" customHeight="1" x14ac:dyDescent="0.3">
      <c r="A39" s="311"/>
      <c r="B39" s="235"/>
      <c r="C39" s="235"/>
      <c r="D39" s="235"/>
      <c r="E39" s="235"/>
      <c r="F39" s="216"/>
      <c r="G39" s="216"/>
      <c r="H39" s="216"/>
      <c r="I39" s="216"/>
      <c r="J39" s="216"/>
      <c r="K39" s="420"/>
      <c r="L39" s="25"/>
      <c r="M39" s="120"/>
      <c r="N39" s="122"/>
      <c r="O39" s="122"/>
      <c r="P39" s="122"/>
      <c r="Q39" s="122"/>
      <c r="R39" s="12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23"/>
      <c r="AF39" s="23"/>
    </row>
    <row r="40" spans="1:32" ht="12.2" customHeight="1" x14ac:dyDescent="0.3">
      <c r="A40" s="311" t="s">
        <v>334</v>
      </c>
      <c r="B40" s="235"/>
      <c r="C40" s="235"/>
      <c r="D40" s="235"/>
      <c r="E40" s="235"/>
      <c r="F40" s="763"/>
      <c r="G40" s="768"/>
      <c r="H40" s="768"/>
      <c r="I40" s="768"/>
      <c r="J40" s="768"/>
      <c r="K40" s="764"/>
      <c r="L40" s="25"/>
      <c r="M40" s="120"/>
    </row>
    <row r="41" spans="1:32" ht="12.2" customHeight="1" x14ac:dyDescent="0.3">
      <c r="A41" s="419"/>
      <c r="B41" s="216"/>
      <c r="C41" s="216"/>
      <c r="D41" s="216"/>
      <c r="E41" s="216"/>
      <c r="F41" s="763"/>
      <c r="G41" s="768"/>
      <c r="H41" s="768"/>
      <c r="I41" s="768"/>
      <c r="J41" s="768"/>
      <c r="K41" s="764"/>
    </row>
    <row r="42" spans="1:32" ht="3" customHeight="1" x14ac:dyDescent="0.3">
      <c r="A42" s="419"/>
      <c r="B42" s="216"/>
      <c r="C42" s="421"/>
      <c r="D42" s="421"/>
      <c r="E42" s="421"/>
      <c r="F42" s="308"/>
      <c r="G42" s="308"/>
      <c r="H42" s="308"/>
      <c r="I42" s="308"/>
      <c r="J42" s="308"/>
      <c r="K42" s="416"/>
    </row>
    <row r="43" spans="1:32" ht="3.75" customHeight="1" x14ac:dyDescent="0.3">
      <c r="A43" s="419"/>
      <c r="B43" s="216"/>
      <c r="C43" s="216"/>
      <c r="D43" s="216"/>
      <c r="E43" s="216"/>
      <c r="F43" s="216"/>
      <c r="G43" s="216"/>
      <c r="H43" s="216"/>
      <c r="I43" s="216"/>
      <c r="J43" s="216"/>
      <c r="K43" s="420"/>
    </row>
    <row r="44" spans="1:32" ht="15.75" customHeight="1" x14ac:dyDescent="0.3">
      <c r="A44" s="311" t="s">
        <v>69</v>
      </c>
      <c r="B44" s="235"/>
      <c r="C44" s="216"/>
      <c r="D44" s="765"/>
      <c r="E44" s="766"/>
      <c r="F44" s="767"/>
      <c r="G44" s="422"/>
      <c r="K44" s="163"/>
      <c r="M44" s="115">
        <v>0</v>
      </c>
      <c r="P44" s="762"/>
      <c r="Q44" s="757"/>
      <c r="R44" s="757"/>
    </row>
    <row r="45" spans="1:32" ht="12.75" customHeight="1" x14ac:dyDescent="0.3">
      <c r="A45" s="423"/>
      <c r="B45" s="216"/>
      <c r="C45" s="216"/>
      <c r="D45" s="765"/>
      <c r="E45" s="766"/>
      <c r="F45" s="767"/>
      <c r="G45" s="422"/>
      <c r="K45" s="420"/>
      <c r="M45" s="115">
        <v>1</v>
      </c>
      <c r="P45" s="762"/>
      <c r="Q45" s="757"/>
      <c r="R45" s="757"/>
    </row>
    <row r="46" spans="1:32" ht="3" customHeight="1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6"/>
    </row>
    <row r="47" spans="1:32" ht="6" customHeight="1" x14ac:dyDescent="0.3">
      <c r="A47" s="422"/>
      <c r="B47" s="422"/>
      <c r="C47" s="422"/>
      <c r="D47" s="422"/>
      <c r="E47" s="422"/>
      <c r="F47" s="422"/>
      <c r="G47" s="422"/>
      <c r="H47" s="422"/>
      <c r="I47" s="422"/>
      <c r="J47" s="422"/>
      <c r="K47" s="422"/>
    </row>
    <row r="48" spans="1:32" ht="14.25" customHeight="1" x14ac:dyDescent="0.3">
      <c r="A48" s="422"/>
      <c r="B48" s="422"/>
      <c r="C48" s="422"/>
      <c r="D48" s="422"/>
      <c r="E48" s="422"/>
      <c r="F48" s="422"/>
      <c r="G48" s="422"/>
      <c r="H48" s="422"/>
      <c r="I48" s="422"/>
      <c r="J48" s="422"/>
      <c r="K48" s="422"/>
    </row>
    <row r="49" spans="1:11" ht="9" customHeight="1" x14ac:dyDescent="0.3">
      <c r="A49" s="422"/>
      <c r="B49" s="422"/>
      <c r="C49" s="422"/>
      <c r="D49" s="422"/>
      <c r="E49" s="422"/>
      <c r="F49" s="422"/>
      <c r="G49" s="422"/>
      <c r="H49" s="422"/>
      <c r="I49" s="422"/>
      <c r="J49" s="422"/>
      <c r="K49" s="422"/>
    </row>
    <row r="50" spans="1:11" x14ac:dyDescent="0.3">
      <c r="A50" s="758"/>
      <c r="B50" s="759"/>
      <c r="C50" s="759"/>
      <c r="D50" s="759"/>
      <c r="E50" s="759"/>
      <c r="F50" s="759"/>
      <c r="G50" s="759"/>
      <c r="H50" s="759"/>
      <c r="I50" s="759"/>
      <c r="J50" s="759"/>
      <c r="K50" s="759"/>
    </row>
    <row r="51" spans="1:11" x14ac:dyDescent="0.3">
      <c r="A51" s="761"/>
      <c r="B51" s="761"/>
      <c r="C51" s="761"/>
      <c r="D51" s="761"/>
      <c r="E51" s="761"/>
      <c r="F51" s="761"/>
      <c r="G51" s="761"/>
      <c r="H51" s="761"/>
      <c r="I51" s="761"/>
      <c r="J51" s="761"/>
      <c r="K51" s="761"/>
    </row>
    <row r="52" spans="1:11" x14ac:dyDescent="0.3">
      <c r="A52" s="760"/>
      <c r="B52" s="760"/>
      <c r="C52" s="760"/>
      <c r="D52" s="760"/>
      <c r="E52" s="760"/>
      <c r="F52" s="760"/>
      <c r="G52" s="760"/>
      <c r="H52" s="760"/>
      <c r="I52" s="760"/>
      <c r="J52" s="760"/>
      <c r="K52" s="760"/>
    </row>
    <row r="53" spans="1:11" ht="21" customHeight="1" x14ac:dyDescent="0.3">
      <c r="A53" s="755" t="s">
        <v>333</v>
      </c>
      <c r="B53" s="756"/>
      <c r="C53" s="756"/>
      <c r="D53" s="756"/>
      <c r="E53" s="756"/>
      <c r="F53" s="756"/>
      <c r="G53" s="756"/>
      <c r="H53" s="756"/>
      <c r="I53" s="756"/>
      <c r="J53" s="756"/>
      <c r="K53" s="756"/>
    </row>
    <row r="54" spans="1:11" ht="15" customHeight="1" x14ac:dyDescent="0.3">
      <c r="A54" s="756"/>
      <c r="B54" s="756"/>
      <c r="C54" s="756"/>
      <c r="D54" s="756"/>
      <c r="E54" s="756"/>
      <c r="F54" s="756"/>
      <c r="G54" s="756"/>
      <c r="H54" s="756"/>
      <c r="I54" s="756"/>
      <c r="J54" s="756"/>
      <c r="K54" s="756"/>
    </row>
    <row r="55" spans="1:11" ht="20.25" customHeight="1" x14ac:dyDescent="0.3">
      <c r="A55" s="756"/>
      <c r="B55" s="756"/>
      <c r="C55" s="756"/>
      <c r="D55" s="756"/>
      <c r="E55" s="756"/>
      <c r="F55" s="756"/>
      <c r="G55" s="756"/>
      <c r="H55" s="756"/>
      <c r="I55" s="756"/>
      <c r="J55" s="756"/>
      <c r="K55" s="756"/>
    </row>
    <row r="56" spans="1:11" ht="21" customHeight="1" x14ac:dyDescent="0.3">
      <c r="A56" s="756"/>
      <c r="B56" s="756"/>
      <c r="C56" s="756"/>
      <c r="D56" s="756"/>
      <c r="E56" s="756"/>
      <c r="F56" s="756"/>
      <c r="G56" s="756"/>
      <c r="H56" s="756"/>
      <c r="I56" s="756"/>
      <c r="J56" s="756"/>
      <c r="K56" s="756"/>
    </row>
    <row r="57" spans="1:11" ht="20.25" customHeight="1" x14ac:dyDescent="0.3">
      <c r="A57" s="756"/>
      <c r="B57" s="756"/>
      <c r="C57" s="756"/>
      <c r="D57" s="756"/>
      <c r="E57" s="756"/>
      <c r="F57" s="756"/>
      <c r="G57" s="756"/>
      <c r="H57" s="756"/>
      <c r="I57" s="756"/>
      <c r="J57" s="756"/>
      <c r="K57" s="756"/>
    </row>
    <row r="58" spans="1:11" ht="19.5" customHeight="1" x14ac:dyDescent="0.3">
      <c r="A58" s="756"/>
      <c r="B58" s="756"/>
      <c r="C58" s="756"/>
      <c r="D58" s="756"/>
      <c r="E58" s="756"/>
      <c r="F58" s="756"/>
      <c r="G58" s="756"/>
      <c r="H58" s="756"/>
      <c r="I58" s="756"/>
      <c r="J58" s="756"/>
      <c r="K58" s="756"/>
    </row>
    <row r="59" spans="1:11" ht="18.75" customHeight="1" x14ac:dyDescent="0.3">
      <c r="A59" s="756"/>
      <c r="B59" s="756"/>
      <c r="C59" s="756"/>
      <c r="D59" s="756"/>
      <c r="E59" s="756"/>
      <c r="F59" s="756"/>
      <c r="G59" s="756"/>
      <c r="H59" s="756"/>
      <c r="I59" s="756"/>
      <c r="J59" s="756"/>
      <c r="K59" s="756"/>
    </row>
    <row r="60" spans="1:11" ht="21" customHeight="1" x14ac:dyDescent="0.3">
      <c r="A60" s="756"/>
      <c r="B60" s="756"/>
      <c r="C60" s="756"/>
      <c r="D60" s="756"/>
      <c r="E60" s="756"/>
      <c r="F60" s="756"/>
      <c r="G60" s="756"/>
      <c r="H60" s="756"/>
      <c r="I60" s="756"/>
      <c r="J60" s="756"/>
      <c r="K60" s="756"/>
    </row>
    <row r="61" spans="1:11" ht="18.75" customHeight="1" x14ac:dyDescent="0.3">
      <c r="A61" s="756"/>
      <c r="B61" s="756"/>
      <c r="C61" s="756"/>
      <c r="D61" s="756"/>
      <c r="E61" s="756"/>
      <c r="F61" s="756"/>
      <c r="G61" s="756"/>
      <c r="H61" s="756"/>
      <c r="I61" s="756"/>
      <c r="J61" s="756"/>
      <c r="K61" s="756"/>
    </row>
    <row r="62" spans="1:11" ht="20.25" customHeight="1" x14ac:dyDescent="0.3">
      <c r="A62" s="756"/>
      <c r="B62" s="756"/>
      <c r="C62" s="756"/>
      <c r="D62" s="756"/>
      <c r="E62" s="756"/>
      <c r="F62" s="756"/>
      <c r="G62" s="756"/>
      <c r="H62" s="756"/>
      <c r="I62" s="756"/>
      <c r="J62" s="756"/>
      <c r="K62" s="756"/>
    </row>
    <row r="63" spans="1:11" ht="20.25" customHeight="1" x14ac:dyDescent="0.3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</row>
    <row r="64" spans="1:11" ht="18.75" customHeight="1" x14ac:dyDescent="0.3">
      <c r="A64" s="756"/>
      <c r="B64" s="756"/>
      <c r="C64" s="756"/>
      <c r="D64" s="756"/>
      <c r="E64" s="756"/>
      <c r="F64" s="756"/>
      <c r="G64" s="756"/>
      <c r="H64" s="756"/>
      <c r="I64" s="756"/>
      <c r="J64" s="756"/>
      <c r="K64" s="756"/>
    </row>
    <row r="65" spans="1:11" ht="26.25" customHeight="1" x14ac:dyDescent="0.3">
      <c r="A65" s="756"/>
      <c r="B65" s="756"/>
      <c r="C65" s="756"/>
      <c r="D65" s="756"/>
      <c r="E65" s="756"/>
      <c r="F65" s="756"/>
      <c r="G65" s="756"/>
      <c r="H65" s="756"/>
      <c r="I65" s="756"/>
      <c r="J65" s="756"/>
      <c r="K65" s="756"/>
    </row>
    <row r="66" spans="1:11" ht="112.5" customHeight="1" x14ac:dyDescent="0.3">
      <c r="A66" s="756"/>
      <c r="B66" s="756"/>
      <c r="C66" s="756"/>
      <c r="D66" s="756"/>
      <c r="E66" s="756"/>
      <c r="F66" s="756"/>
      <c r="G66" s="756"/>
      <c r="H66" s="756"/>
      <c r="I66" s="756"/>
      <c r="J66" s="756"/>
      <c r="K66" s="756"/>
    </row>
    <row r="67" spans="1:11" ht="15" customHeight="1" x14ac:dyDescent="0.3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</row>
    <row r="68" spans="1:11" x14ac:dyDescent="0.3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</row>
    <row r="69" spans="1:11" x14ac:dyDescent="0.3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</row>
    <row r="70" spans="1:11" x14ac:dyDescent="0.3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</row>
    <row r="71" spans="1:11" x14ac:dyDescent="0.3">
      <c r="A71" s="422"/>
      <c r="B71" s="422"/>
      <c r="C71" s="422"/>
      <c r="D71" s="422"/>
      <c r="E71" s="422"/>
      <c r="F71" s="422"/>
      <c r="G71" s="422"/>
      <c r="H71" s="422"/>
      <c r="I71" s="422"/>
      <c r="J71" s="422"/>
      <c r="K71" s="422"/>
    </row>
    <row r="72" spans="1:11" x14ac:dyDescent="0.3">
      <c r="A72" s="422"/>
      <c r="B72" s="422"/>
      <c r="C72" s="422"/>
      <c r="D72" s="422"/>
      <c r="E72" s="422"/>
      <c r="F72" s="422"/>
      <c r="G72" s="422"/>
      <c r="H72" s="422"/>
      <c r="I72" s="422"/>
      <c r="J72" s="422"/>
      <c r="K72" s="422"/>
    </row>
    <row r="73" spans="1:11" x14ac:dyDescent="0.3">
      <c r="A73" s="422"/>
      <c r="B73" s="422"/>
      <c r="C73" s="422"/>
      <c r="D73" s="422"/>
      <c r="E73" s="422"/>
      <c r="F73" s="422"/>
      <c r="G73" s="422"/>
      <c r="H73" s="422"/>
      <c r="I73" s="422"/>
      <c r="J73" s="422"/>
      <c r="K73" s="422"/>
    </row>
    <row r="74" spans="1:11" x14ac:dyDescent="0.3">
      <c r="A74" s="422"/>
      <c r="B74" s="422"/>
      <c r="C74" s="422"/>
      <c r="D74" s="422"/>
      <c r="E74" s="422"/>
      <c r="F74" s="422"/>
      <c r="G74" s="422"/>
      <c r="H74" s="422"/>
      <c r="I74" s="422"/>
      <c r="J74" s="422"/>
      <c r="K74" s="422"/>
    </row>
    <row r="75" spans="1:11" x14ac:dyDescent="0.3">
      <c r="A75" s="422"/>
      <c r="B75" s="422"/>
      <c r="C75" s="422"/>
      <c r="D75" s="422"/>
      <c r="E75" s="422"/>
      <c r="F75" s="422"/>
      <c r="G75" s="422"/>
      <c r="H75" s="422"/>
      <c r="I75" s="422"/>
      <c r="J75" s="422"/>
      <c r="K75" s="422"/>
    </row>
    <row r="76" spans="1:11" x14ac:dyDescent="0.3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</row>
    <row r="77" spans="1:11" x14ac:dyDescent="0.3">
      <c r="A77" s="422"/>
      <c r="B77" s="422"/>
      <c r="C77" s="422"/>
      <c r="D77" s="422"/>
      <c r="E77" s="422"/>
      <c r="F77" s="422"/>
      <c r="G77" s="422"/>
      <c r="H77" s="422"/>
      <c r="I77" s="422"/>
      <c r="J77" s="422"/>
      <c r="K77" s="422"/>
    </row>
    <row r="78" spans="1:11" x14ac:dyDescent="0.3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</row>
    <row r="79" spans="1:11" x14ac:dyDescent="0.3">
      <c r="A79" s="422"/>
      <c r="B79" s="422"/>
      <c r="C79" s="422"/>
      <c r="D79" s="422"/>
      <c r="E79" s="422"/>
      <c r="F79" s="422"/>
      <c r="G79" s="422"/>
      <c r="H79" s="422"/>
      <c r="I79" s="422"/>
      <c r="J79" s="422"/>
      <c r="K79" s="422"/>
    </row>
    <row r="80" spans="1:11" x14ac:dyDescent="0.3">
      <c r="A80" s="422"/>
      <c r="B80" s="422"/>
      <c r="C80" s="422"/>
      <c r="D80" s="422"/>
      <c r="E80" s="422"/>
      <c r="F80" s="422"/>
      <c r="G80" s="422"/>
      <c r="H80" s="422"/>
      <c r="I80" s="422"/>
      <c r="J80" s="422"/>
      <c r="K80" s="422"/>
    </row>
    <row r="81" spans="1:11" x14ac:dyDescent="0.3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</row>
    <row r="82" spans="1:11" x14ac:dyDescent="0.3">
      <c r="A82" s="422"/>
      <c r="B82" s="422"/>
      <c r="C82" s="422"/>
      <c r="D82" s="422"/>
      <c r="E82" s="422"/>
      <c r="F82" s="422"/>
      <c r="G82" s="422"/>
      <c r="H82" s="422"/>
      <c r="I82" s="422"/>
      <c r="J82" s="422"/>
      <c r="K82" s="422"/>
    </row>
    <row r="83" spans="1:11" x14ac:dyDescent="0.3">
      <c r="A83" s="422"/>
      <c r="B83" s="422"/>
      <c r="C83" s="422"/>
      <c r="D83" s="422"/>
      <c r="E83" s="422"/>
      <c r="F83" s="422"/>
      <c r="G83" s="422"/>
      <c r="H83" s="422"/>
      <c r="I83" s="422"/>
      <c r="J83" s="422"/>
      <c r="K83" s="422"/>
    </row>
  </sheetData>
  <sheetProtection algorithmName="SHA-512" hashValue="c+yuPdbWExw+z6JJ3fAo9tozbivZDUGYrmisq6fg2iUGRdvNvUgrbYvBydSkaPqkMa7QsjoYsDmh25mIJz02Lg==" saltValue="1GtrnOjNVn4VjiqAQOzPnw==" spinCount="100000" sheet="1" objects="1" scenarios="1" selectLockedCells="1"/>
  <mergeCells count="31">
    <mergeCell ref="C27:E27"/>
    <mergeCell ref="G30:K30"/>
    <mergeCell ref="M18:O18"/>
    <mergeCell ref="C18:K18"/>
    <mergeCell ref="H9:K9"/>
    <mergeCell ref="C22:K22"/>
    <mergeCell ref="C30:E30"/>
    <mergeCell ref="C26:E26"/>
    <mergeCell ref="C19:K19"/>
    <mergeCell ref="C23:K23"/>
    <mergeCell ref="AA1:AD1"/>
    <mergeCell ref="A5:K5"/>
    <mergeCell ref="A6:K6"/>
    <mergeCell ref="A7:K7"/>
    <mergeCell ref="F2:G2"/>
    <mergeCell ref="C35:D35"/>
    <mergeCell ref="D45:F45"/>
    <mergeCell ref="F41:K41"/>
    <mergeCell ref="G31:K31"/>
    <mergeCell ref="F40:K40"/>
    <mergeCell ref="D44:F44"/>
    <mergeCell ref="F35:K35"/>
    <mergeCell ref="C31:E31"/>
    <mergeCell ref="F34:K34"/>
    <mergeCell ref="C34:D34"/>
    <mergeCell ref="A53:K66"/>
    <mergeCell ref="Q44:R45"/>
    <mergeCell ref="A50:K50"/>
    <mergeCell ref="A52:K52"/>
    <mergeCell ref="A51:K51"/>
    <mergeCell ref="P44:P45"/>
  </mergeCells>
  <phoneticPr fontId="10" type="noConversion"/>
  <dataValidations count="10">
    <dataValidation type="list" allowBlank="1" showInputMessage="1" showErrorMessage="1" sqref="Q44:R45" xr:uid="{00000000-0002-0000-0000-000000000000}">
      <formula1>$M$44:$M$45</formula1>
    </dataValidation>
    <dataValidation type="textLength" operator="lessThanOrEqual" allowBlank="1" showInputMessage="1" showErrorMessage="1" sqref="C19:K19" xr:uid="{00000000-0002-0000-0000-000001000000}">
      <formula1>80</formula1>
    </dataValidation>
    <dataValidation type="textLength" operator="lessThanOrEqual" allowBlank="1" showInputMessage="1" showErrorMessage="1" sqref="C23:K23" xr:uid="{00000000-0002-0000-0000-000002000000}">
      <formula1>60</formula1>
    </dataValidation>
    <dataValidation type="textLength" operator="lessThanOrEqual" allowBlank="1" showInputMessage="1" showErrorMessage="1" sqref="C27:E27" xr:uid="{00000000-0002-0000-0000-000003000000}">
      <formula1>40</formula1>
    </dataValidation>
    <dataValidation type="textLength" operator="equal" allowBlank="1" showInputMessage="1" showErrorMessage="1" sqref="K27" xr:uid="{00000000-0002-0000-0000-000004000000}">
      <formula1>2</formula1>
    </dataValidation>
    <dataValidation type="textLength" operator="lessThanOrEqual" allowBlank="1" showInputMessage="1" showErrorMessage="1" sqref="C35:D35" xr:uid="{00000000-0002-0000-0000-000005000000}">
      <formula1>20</formula1>
    </dataValidation>
    <dataValidation type="textLength" operator="lessThanOrEqual" allowBlank="1" showInputMessage="1" showErrorMessage="1" sqref="F35:K35 D45:F45 F41:K41" xr:uid="{00000000-0002-0000-0000-000006000000}">
      <formula1>100</formula1>
    </dataValidation>
    <dataValidation type="textLength" operator="lessThanOrEqual" allowBlank="1" showInputMessage="1" showErrorMessage="1" sqref="G31:K31" xr:uid="{00000000-0002-0000-0000-000007000000}">
      <formula1>11</formula1>
    </dataValidation>
    <dataValidation type="textLength" operator="lessThan" allowBlank="1" showInputMessage="1" showErrorMessage="1" sqref="G30:K30" xr:uid="{00000000-0002-0000-0000-000008000000}">
      <formula1>11</formula1>
    </dataValidation>
    <dataValidation type="whole" operator="lessThan" allowBlank="1" showInputMessage="1" showErrorMessage="1" errorTitle="ATTENZIONE!" error="VALORE ERRATO" sqref="F2:G2" xr:uid="{00000000-0002-0000-0000-000009000000}">
      <formula1>1000000000</formula1>
    </dataValidation>
  </dataValidations>
  <pageMargins left="0.55118110236220474" right="0.39370078740157483" top="0.51181102362204722" bottom="0.23622047244094491" header="0.55118110236220474" footer="0.19685039370078741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">
    <pageSetUpPr fitToPage="1"/>
  </sheetPr>
  <dimension ref="A1:AQ62"/>
  <sheetViews>
    <sheetView showGridLines="0" topLeftCell="A10" zoomScale="90" zoomScaleNormal="90" workbookViewId="0">
      <selection activeCell="C55" sqref="C55"/>
    </sheetView>
  </sheetViews>
  <sheetFormatPr defaultRowHeight="12.75" x14ac:dyDescent="0.2"/>
  <cols>
    <col min="1" max="1" width="33" customWidth="1"/>
    <col min="2" max="2" width="20.5703125" customWidth="1"/>
    <col min="3" max="3" width="12.5703125" customWidth="1"/>
    <col min="4" max="6" width="11.85546875" customWidth="1"/>
    <col min="7" max="7" width="2.140625" customWidth="1"/>
    <col min="8" max="8" width="23.7109375" style="136" customWidth="1"/>
    <col min="9" max="9" width="10.42578125" style="136" customWidth="1"/>
    <col min="10" max="10" width="5" style="670" customWidth="1"/>
    <col min="11" max="11" width="20.42578125" style="136" customWidth="1"/>
    <col min="12" max="12" width="4.140625" style="136" customWidth="1"/>
    <col min="13" max="13" width="12.85546875" style="136" customWidth="1"/>
    <col min="14" max="14" width="5.85546875" style="136" customWidth="1"/>
    <col min="15" max="15" width="8.42578125" style="136" customWidth="1"/>
    <col min="16" max="16" width="5.140625" style="136" customWidth="1"/>
    <col min="17" max="17" width="8.140625" style="136" customWidth="1"/>
    <col min="18" max="18" width="4.7109375" style="671" customWidth="1"/>
    <col min="19" max="35" width="9.140625" style="136"/>
  </cols>
  <sheetData>
    <row r="1" spans="1:32" x14ac:dyDescent="0.2">
      <c r="A1" s="351"/>
      <c r="B1" s="351"/>
      <c r="C1" s="351"/>
      <c r="D1" s="351"/>
      <c r="E1" s="351"/>
      <c r="F1" s="351"/>
      <c r="G1" s="351"/>
      <c r="H1" s="137"/>
      <c r="I1" s="137"/>
      <c r="J1" s="667"/>
      <c r="K1" s="137"/>
      <c r="L1" s="137"/>
      <c r="M1" s="137"/>
      <c r="N1" s="137"/>
      <c r="O1" s="137"/>
      <c r="P1" s="137"/>
      <c r="Q1" s="137"/>
      <c r="R1" s="351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x14ac:dyDescent="0.2">
      <c r="A2" s="55"/>
      <c r="B2" s="991"/>
      <c r="C2" s="991"/>
      <c r="D2" s="351"/>
      <c r="E2" s="351"/>
      <c r="F2" s="351"/>
      <c r="G2" s="351"/>
      <c r="H2" s="137"/>
      <c r="I2" s="137"/>
      <c r="J2" s="667"/>
      <c r="K2" s="655"/>
      <c r="L2" s="137"/>
      <c r="M2" s="137"/>
      <c r="N2" s="137"/>
      <c r="O2" s="137"/>
      <c r="P2" s="137"/>
      <c r="Q2" s="137"/>
      <c r="R2" s="351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32" ht="29.25" customHeight="1" thickBot="1" x14ac:dyDescent="0.25">
      <c r="A3" s="351"/>
      <c r="B3" s="351"/>
      <c r="C3" s="351"/>
      <c r="D3" s="351"/>
      <c r="E3" s="351"/>
      <c r="F3" s="351"/>
      <c r="G3" s="351"/>
      <c r="H3" s="137"/>
      <c r="I3" s="137"/>
      <c r="J3" s="667"/>
      <c r="K3" s="137"/>
      <c r="L3" s="137"/>
      <c r="M3" s="137"/>
      <c r="N3" s="137"/>
      <c r="O3" s="137"/>
      <c r="P3" s="137"/>
      <c r="Q3" s="137"/>
      <c r="R3" s="351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ht="69" customHeight="1" thickBot="1" x14ac:dyDescent="0.25">
      <c r="A4" s="1006" t="s">
        <v>267</v>
      </c>
      <c r="B4" s="1007"/>
      <c r="C4" s="1007"/>
      <c r="D4" s="1007"/>
      <c r="E4" s="1007"/>
      <c r="F4" s="1007"/>
      <c r="G4" s="1008"/>
      <c r="H4" s="137"/>
      <c r="I4" s="137"/>
      <c r="J4" s="667"/>
      <c r="K4" s="137"/>
      <c r="L4" s="137"/>
      <c r="M4" s="137"/>
      <c r="N4" s="137"/>
      <c r="O4" s="137"/>
      <c r="P4" s="137"/>
      <c r="Q4" s="137"/>
      <c r="R4" s="351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32" ht="32.25" customHeight="1" x14ac:dyDescent="0.2">
      <c r="A5" s="997" t="s">
        <v>381</v>
      </c>
      <c r="B5" s="998"/>
      <c r="C5" s="998"/>
      <c r="D5" s="998"/>
      <c r="E5" s="998"/>
      <c r="F5" s="999"/>
      <c r="G5" s="352"/>
      <c r="H5" s="137"/>
      <c r="I5" s="137"/>
      <c r="J5" s="66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32" ht="12.75" customHeight="1" x14ac:dyDescent="0.2">
      <c r="A6" s="1000" t="s">
        <v>225</v>
      </c>
      <c r="B6" s="1001"/>
      <c r="C6" s="1001"/>
      <c r="D6" s="1001"/>
      <c r="E6" s="1001"/>
      <c r="F6" s="1002"/>
      <c r="G6" s="353"/>
      <c r="H6" s="137"/>
      <c r="I6" s="137"/>
      <c r="J6" s="66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</row>
    <row r="7" spans="1:32" ht="29.25" customHeight="1" thickBot="1" x14ac:dyDescent="0.25">
      <c r="A7" s="1003" t="s">
        <v>226</v>
      </c>
      <c r="B7" s="1004"/>
      <c r="C7" s="1004"/>
      <c r="D7" s="1004"/>
      <c r="E7" s="1004"/>
      <c r="F7" s="1005"/>
      <c r="G7" s="353"/>
      <c r="H7" s="137"/>
      <c r="I7" s="137"/>
      <c r="J7" s="66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</row>
    <row r="8" spans="1:32" ht="29.25" customHeight="1" x14ac:dyDescent="0.2">
      <c r="A8" s="354" t="s">
        <v>262</v>
      </c>
      <c r="B8" s="350"/>
      <c r="C8" s="350"/>
      <c r="D8" s="355" t="s">
        <v>28</v>
      </c>
      <c r="E8" s="355" t="s">
        <v>29</v>
      </c>
      <c r="F8" s="355" t="s">
        <v>14</v>
      </c>
      <c r="G8" s="353"/>
      <c r="H8" s="137"/>
      <c r="I8" s="137"/>
      <c r="J8" s="667"/>
      <c r="K8" s="137"/>
      <c r="L8" s="137"/>
      <c r="M8" s="137"/>
      <c r="N8" s="137"/>
      <c r="O8" s="137"/>
      <c r="P8" s="137"/>
      <c r="Q8" s="137"/>
      <c r="R8" s="137"/>
      <c r="S8" s="660"/>
      <c r="T8" s="660"/>
      <c r="U8" s="660"/>
      <c r="V8" s="660"/>
      <c r="W8" s="660"/>
      <c r="X8" s="660"/>
      <c r="Y8" s="660"/>
      <c r="Z8" s="137"/>
      <c r="AA8" s="137"/>
      <c r="AB8" s="137"/>
      <c r="AC8" s="137"/>
      <c r="AD8" s="137"/>
      <c r="AE8" s="137"/>
      <c r="AF8" s="137"/>
    </row>
    <row r="9" spans="1:32" ht="18.75" customHeight="1" x14ac:dyDescent="0.2">
      <c r="A9" s="354"/>
      <c r="B9" s="350"/>
      <c r="C9" s="350"/>
      <c r="D9" s="83"/>
      <c r="E9" s="83"/>
      <c r="F9" s="83"/>
      <c r="G9" s="353"/>
      <c r="H9" s="137"/>
      <c r="I9" s="137"/>
      <c r="J9" s="667"/>
      <c r="K9" s="137"/>
      <c r="L9" s="137"/>
      <c r="M9" s="137"/>
      <c r="N9" s="137"/>
      <c r="O9" s="137"/>
      <c r="P9" s="137"/>
      <c r="Q9" s="137"/>
      <c r="R9" s="137"/>
      <c r="S9" s="660"/>
      <c r="T9" s="660"/>
      <c r="U9" s="660"/>
      <c r="V9" s="660"/>
      <c r="W9" s="660"/>
      <c r="X9" s="660"/>
      <c r="Y9" s="660"/>
      <c r="Z9" s="137"/>
      <c r="AA9" s="137"/>
      <c r="AB9" s="137"/>
      <c r="AC9" s="137"/>
      <c r="AD9" s="137"/>
      <c r="AE9" s="137"/>
      <c r="AF9" s="137"/>
    </row>
    <row r="10" spans="1:32" ht="15" x14ac:dyDescent="0.2">
      <c r="A10" s="111" t="s">
        <v>23</v>
      </c>
      <c r="B10" s="349" t="s">
        <v>24</v>
      </c>
      <c r="C10" s="356">
        <v>1401</v>
      </c>
      <c r="D10" s="492"/>
      <c r="E10" s="492"/>
      <c r="F10" s="357">
        <f>_14_01RM+_14_01RF</f>
        <v>0</v>
      </c>
      <c r="G10" s="353"/>
      <c r="H10" s="656"/>
      <c r="I10" s="137" t="s">
        <v>233</v>
      </c>
      <c r="J10" s="667">
        <f>_14_02RT+_14_04RT+_14_06RT+_14_08RT+_14_10RT</f>
        <v>0</v>
      </c>
      <c r="K10" s="137" t="s">
        <v>237</v>
      </c>
      <c r="L10" s="137">
        <f>_14_01RM+_14_03RM+_14_05RM+_14_07RM+_14_09RM</f>
        <v>0</v>
      </c>
      <c r="M10" s="137" t="s">
        <v>240</v>
      </c>
      <c r="N10" s="137">
        <f>_14_01RF+_14_03RF+_14_05RF+_14_07RF+_14_09RF</f>
        <v>0</v>
      </c>
      <c r="O10" s="137" t="s">
        <v>243</v>
      </c>
      <c r="P10" s="137">
        <f>_14_02RM+_14_04RM+_14_06RM+_14_08RM+_14_10RM</f>
        <v>0</v>
      </c>
      <c r="Q10" s="137" t="s">
        <v>244</v>
      </c>
      <c r="R10" s="137">
        <f>_14_02RF+_14_04RF+_14_06RF+_14_08RF+_14_10RF</f>
        <v>0</v>
      </c>
      <c r="S10" s="660"/>
      <c r="T10" s="657">
        <v>1401</v>
      </c>
      <c r="U10" s="661">
        <f>_14_01RM*0.1</f>
        <v>0</v>
      </c>
      <c r="V10" s="661">
        <f>_14_01RF*0.1</f>
        <v>0</v>
      </c>
      <c r="W10" s="661">
        <f>_14_01RT*0.1</f>
        <v>0</v>
      </c>
      <c r="X10" s="660"/>
      <c r="Y10" s="660"/>
      <c r="Z10" s="137"/>
      <c r="AA10" s="137"/>
      <c r="AB10" s="137"/>
      <c r="AC10" s="137"/>
      <c r="AD10" s="137"/>
      <c r="AE10" s="137"/>
      <c r="AF10" s="137"/>
    </row>
    <row r="11" spans="1:32" x14ac:dyDescent="0.2">
      <c r="A11" s="111"/>
      <c r="B11" s="349" t="s">
        <v>37</v>
      </c>
      <c r="C11" s="356">
        <v>1402</v>
      </c>
      <c r="D11" s="444"/>
      <c r="E11" s="444"/>
      <c r="F11" s="445">
        <f>_14_02RM+_14_02RF</f>
        <v>0</v>
      </c>
      <c r="G11" s="353"/>
      <c r="H11" s="137"/>
      <c r="I11" s="137" t="s">
        <v>234</v>
      </c>
      <c r="J11" s="667">
        <f>_14_12TT+_14_14TT+_14_16TT+_14_18TT+_14_20TT</f>
        <v>0</v>
      </c>
      <c r="K11" s="137" t="s">
        <v>238</v>
      </c>
      <c r="L11" s="137">
        <f>_14_11TM+_14_13TM+_14_15TM+_14_17TM+_14_19TM</f>
        <v>0</v>
      </c>
      <c r="M11" s="137" t="s">
        <v>241</v>
      </c>
      <c r="N11" s="137">
        <f>_14_11TF+_14_13TF+_14_15TF+_14_17TF+_14_19TF</f>
        <v>0</v>
      </c>
      <c r="O11" s="137"/>
      <c r="P11" s="137"/>
      <c r="Q11" s="137"/>
      <c r="R11" s="137"/>
      <c r="S11" s="660"/>
      <c r="T11" s="657"/>
      <c r="U11" s="662"/>
      <c r="V11" s="662"/>
      <c r="W11" s="662"/>
      <c r="X11" s="660"/>
      <c r="Y11" s="660"/>
      <c r="Z11" s="137"/>
      <c r="AA11" s="137"/>
      <c r="AB11" s="137"/>
      <c r="AC11" s="137"/>
      <c r="AD11" s="137"/>
      <c r="AE11" s="137"/>
      <c r="AF11" s="137"/>
    </row>
    <row r="12" spans="1:32" x14ac:dyDescent="0.2">
      <c r="A12" s="111" t="s">
        <v>25</v>
      </c>
      <c r="B12" s="349" t="s">
        <v>24</v>
      </c>
      <c r="C12" s="356">
        <v>1403</v>
      </c>
      <c r="D12" s="493"/>
      <c r="E12" s="493"/>
      <c r="F12" s="446">
        <f>_14_03RM+_14_03RF</f>
        <v>0</v>
      </c>
      <c r="G12" s="353"/>
      <c r="H12" s="137"/>
      <c r="I12" s="137" t="s">
        <v>235</v>
      </c>
      <c r="J12" s="667">
        <f>_14_22AT+_14_24AT+_14_26AT+_14_28AT+_14_30AT</f>
        <v>0</v>
      </c>
      <c r="K12" s="137" t="s">
        <v>239</v>
      </c>
      <c r="L12" s="137">
        <f>_14_21AM+_14_23AM+_14_25AM+_14_27AM+_14_29AM</f>
        <v>0</v>
      </c>
      <c r="M12" s="137" t="s">
        <v>242</v>
      </c>
      <c r="N12" s="137">
        <f>_14_21AF+_14_23AF+_14_25AF+_14_27AF+_14_29AF</f>
        <v>0</v>
      </c>
      <c r="O12" s="137"/>
      <c r="P12" s="137"/>
      <c r="Q12" s="137"/>
      <c r="R12" s="137"/>
      <c r="S12" s="660"/>
      <c r="T12" s="657">
        <v>1403</v>
      </c>
      <c r="U12" s="661">
        <f>_14_03RM*0.1</f>
        <v>0</v>
      </c>
      <c r="V12" s="661">
        <f>_14_03RF*0.1</f>
        <v>0</v>
      </c>
      <c r="W12" s="661">
        <f>_14_03RT*0.1</f>
        <v>0</v>
      </c>
      <c r="X12" s="660"/>
      <c r="Y12" s="660"/>
      <c r="Z12" s="137"/>
      <c r="AA12" s="137"/>
      <c r="AB12" s="137"/>
      <c r="AC12" s="137"/>
      <c r="AD12" s="137"/>
      <c r="AE12" s="137"/>
      <c r="AF12" s="137"/>
    </row>
    <row r="13" spans="1:32" x14ac:dyDescent="0.2">
      <c r="A13" s="111"/>
      <c r="B13" s="349" t="s">
        <v>37</v>
      </c>
      <c r="C13" s="356">
        <v>1404</v>
      </c>
      <c r="D13" s="444"/>
      <c r="E13" s="444"/>
      <c r="F13" s="445">
        <f>_14_04RM+_14_04RF</f>
        <v>0</v>
      </c>
      <c r="G13" s="353"/>
      <c r="H13" s="137"/>
      <c r="I13" s="137" t="s">
        <v>236</v>
      </c>
      <c r="J13" s="667">
        <f>_14_32G</f>
        <v>0</v>
      </c>
      <c r="K13" s="137"/>
      <c r="L13" s="137"/>
      <c r="M13" s="137"/>
      <c r="N13" s="137"/>
      <c r="O13" s="137"/>
      <c r="P13" s="137"/>
      <c r="Q13" s="137"/>
      <c r="R13" s="137"/>
      <c r="S13" s="660"/>
      <c r="T13" s="657"/>
      <c r="U13" s="662"/>
      <c r="V13" s="662"/>
      <c r="W13" s="662"/>
      <c r="X13" s="660"/>
      <c r="Y13" s="660"/>
      <c r="Z13" s="137"/>
      <c r="AA13" s="137"/>
      <c r="AB13" s="137"/>
      <c r="AC13" s="137"/>
      <c r="AD13" s="137"/>
      <c r="AE13" s="137"/>
      <c r="AF13" s="137"/>
    </row>
    <row r="14" spans="1:32" x14ac:dyDescent="0.2">
      <c r="A14" s="111" t="s">
        <v>227</v>
      </c>
      <c r="B14" s="349" t="s">
        <v>24</v>
      </c>
      <c r="C14" s="356">
        <v>1405</v>
      </c>
      <c r="D14" s="492"/>
      <c r="E14" s="492"/>
      <c r="F14" s="357">
        <f>_14_05RM+_14_05RF</f>
        <v>0</v>
      </c>
      <c r="G14" s="353"/>
      <c r="H14" s="667"/>
      <c r="I14" s="137"/>
      <c r="J14" s="667"/>
      <c r="K14" s="137"/>
      <c r="L14" s="137"/>
      <c r="M14" s="137"/>
      <c r="N14" s="137"/>
      <c r="O14" s="137"/>
      <c r="P14" s="137"/>
      <c r="Q14" s="137"/>
      <c r="R14" s="137"/>
      <c r="S14" s="660"/>
      <c r="T14" s="657">
        <v>1405</v>
      </c>
      <c r="U14" s="661">
        <f>_14_05RM*0.1</f>
        <v>0</v>
      </c>
      <c r="V14" s="661">
        <f>_14_05RF*0.1</f>
        <v>0</v>
      </c>
      <c r="W14" s="661">
        <f>_14_05RT*0.1</f>
        <v>0</v>
      </c>
      <c r="X14" s="660"/>
      <c r="Y14" s="660"/>
      <c r="Z14" s="137"/>
      <c r="AA14" s="137"/>
      <c r="AB14" s="137"/>
      <c r="AC14" s="137"/>
      <c r="AD14" s="137"/>
      <c r="AE14" s="137"/>
      <c r="AF14" s="137"/>
    </row>
    <row r="15" spans="1:32" x14ac:dyDescent="0.2">
      <c r="A15" s="111"/>
      <c r="B15" s="349" t="s">
        <v>37</v>
      </c>
      <c r="C15" s="356">
        <v>1406</v>
      </c>
      <c r="D15" s="444"/>
      <c r="E15" s="444"/>
      <c r="F15" s="445">
        <f>_14_06RM+_14_06RF</f>
        <v>0</v>
      </c>
      <c r="G15" s="353"/>
      <c r="H15" s="137"/>
      <c r="I15" s="137"/>
      <c r="J15" s="667"/>
      <c r="K15" s="137"/>
      <c r="L15" s="137"/>
      <c r="M15" s="137"/>
      <c r="N15" s="137"/>
      <c r="O15" s="137"/>
      <c r="P15" s="137"/>
      <c r="Q15" s="137"/>
      <c r="R15" s="137"/>
      <c r="S15" s="660"/>
      <c r="T15" s="657"/>
      <c r="U15" s="662"/>
      <c r="V15" s="662"/>
      <c r="W15" s="662"/>
      <c r="X15" s="660"/>
      <c r="Y15" s="660"/>
      <c r="Z15" s="137"/>
      <c r="AA15" s="137"/>
      <c r="AB15" s="137"/>
      <c r="AC15" s="137"/>
      <c r="AD15" s="137"/>
      <c r="AE15" s="137"/>
      <c r="AF15" s="137"/>
    </row>
    <row r="16" spans="1:32" x14ac:dyDescent="0.2">
      <c r="A16" s="111" t="s">
        <v>26</v>
      </c>
      <c r="B16" s="349" t="s">
        <v>24</v>
      </c>
      <c r="C16" s="356">
        <v>1407</v>
      </c>
      <c r="D16" s="493"/>
      <c r="E16" s="493"/>
      <c r="F16" s="446">
        <f>_14_07RM+_14_07RF</f>
        <v>0</v>
      </c>
      <c r="G16" s="353"/>
      <c r="H16" s="137"/>
      <c r="I16" s="137"/>
      <c r="J16" s="667"/>
      <c r="K16" s="137"/>
      <c r="L16" s="137"/>
      <c r="M16" s="137"/>
      <c r="N16" s="137"/>
      <c r="O16" s="137"/>
      <c r="P16" s="137"/>
      <c r="Q16" s="137"/>
      <c r="R16" s="137"/>
      <c r="S16" s="660"/>
      <c r="T16" s="657">
        <v>1407</v>
      </c>
      <c r="U16" s="661">
        <f>_14_07RM*0.1</f>
        <v>0</v>
      </c>
      <c r="V16" s="661">
        <f>_14_07RF*0.1</f>
        <v>0</v>
      </c>
      <c r="W16" s="661">
        <f>_14_07RT*0.1</f>
        <v>0</v>
      </c>
      <c r="X16" s="660"/>
      <c r="Y16" s="660"/>
      <c r="Z16" s="137"/>
      <c r="AA16" s="137"/>
      <c r="AB16" s="137"/>
      <c r="AC16" s="137"/>
      <c r="AD16" s="137"/>
      <c r="AE16" s="137"/>
      <c r="AF16" s="137"/>
    </row>
    <row r="17" spans="1:32" x14ac:dyDescent="0.2">
      <c r="A17" s="111"/>
      <c r="B17" s="349" t="s">
        <v>37</v>
      </c>
      <c r="C17" s="356">
        <v>1408</v>
      </c>
      <c r="D17" s="444"/>
      <c r="E17" s="444"/>
      <c r="F17" s="445">
        <f>_14_08RM+_14_08RF</f>
        <v>0</v>
      </c>
      <c r="G17" s="353"/>
      <c r="H17" s="137"/>
      <c r="I17" s="137"/>
      <c r="J17" s="667"/>
      <c r="K17" s="137"/>
      <c r="L17" s="137"/>
      <c r="M17" s="137"/>
      <c r="N17" s="137"/>
      <c r="O17" s="137"/>
      <c r="P17" s="137"/>
      <c r="Q17" s="137"/>
      <c r="R17" s="137"/>
      <c r="S17" s="660"/>
      <c r="T17" s="657"/>
      <c r="U17" s="662"/>
      <c r="V17" s="662"/>
      <c r="W17" s="662"/>
      <c r="X17" s="660"/>
      <c r="Y17" s="660"/>
      <c r="Z17" s="137"/>
      <c r="AA17" s="137"/>
      <c r="AB17" s="137"/>
      <c r="AC17" s="137"/>
      <c r="AD17" s="137"/>
      <c r="AE17" s="137"/>
      <c r="AF17" s="137"/>
    </row>
    <row r="18" spans="1:32" x14ac:dyDescent="0.2">
      <c r="A18" s="111" t="s">
        <v>27</v>
      </c>
      <c r="B18" s="349" t="s">
        <v>24</v>
      </c>
      <c r="C18" s="356">
        <v>1409</v>
      </c>
      <c r="D18" s="493"/>
      <c r="E18" s="493"/>
      <c r="F18" s="446">
        <f>_14_09RM+_14_09RF</f>
        <v>0</v>
      </c>
      <c r="G18" s="353"/>
      <c r="H18" s="137"/>
      <c r="I18" s="137"/>
      <c r="J18" s="667"/>
      <c r="K18" s="137"/>
      <c r="L18" s="137"/>
      <c r="M18" s="137"/>
      <c r="N18" s="137"/>
      <c r="O18" s="137"/>
      <c r="P18" s="137"/>
      <c r="Q18" s="137"/>
      <c r="R18" s="137"/>
      <c r="S18" s="660"/>
      <c r="T18" s="657">
        <v>1409</v>
      </c>
      <c r="U18" s="661">
        <f>_14_09RM*0.1</f>
        <v>0</v>
      </c>
      <c r="V18" s="661">
        <f>_14_09RF*0.1</f>
        <v>0</v>
      </c>
      <c r="W18" s="661">
        <f>_14_09RT*0.1</f>
        <v>0</v>
      </c>
      <c r="X18" s="660"/>
      <c r="Y18" s="660"/>
      <c r="Z18" s="137"/>
      <c r="AA18" s="137"/>
      <c r="AB18" s="137"/>
      <c r="AC18" s="137"/>
      <c r="AD18" s="137"/>
      <c r="AE18" s="137"/>
      <c r="AF18" s="137"/>
    </row>
    <row r="19" spans="1:32" x14ac:dyDescent="0.2">
      <c r="A19" s="111"/>
      <c r="B19" s="349" t="s">
        <v>37</v>
      </c>
      <c r="C19" s="356">
        <v>1410</v>
      </c>
      <c r="D19" s="444"/>
      <c r="E19" s="444"/>
      <c r="F19" s="445">
        <f>_14_10RM+_14_10RF</f>
        <v>0</v>
      </c>
      <c r="G19" s="353"/>
      <c r="H19" s="137"/>
      <c r="I19" s="137"/>
      <c r="J19" s="667"/>
      <c r="K19" s="137"/>
      <c r="L19" s="137"/>
      <c r="M19" s="137"/>
      <c r="N19" s="137"/>
      <c r="O19" s="137"/>
      <c r="P19" s="137"/>
      <c r="Q19" s="137"/>
      <c r="R19" s="137"/>
      <c r="S19" s="660"/>
      <c r="T19" s="657"/>
      <c r="U19" s="662"/>
      <c r="V19" s="662"/>
      <c r="W19" s="662"/>
      <c r="X19" s="660"/>
      <c r="Y19" s="660"/>
      <c r="Z19" s="137"/>
      <c r="AA19" s="137"/>
      <c r="AB19" s="137"/>
      <c r="AC19" s="137"/>
      <c r="AD19" s="137"/>
      <c r="AE19" s="137"/>
      <c r="AF19" s="137"/>
    </row>
    <row r="20" spans="1:32" x14ac:dyDescent="0.2">
      <c r="A20" s="354" t="s">
        <v>3</v>
      </c>
      <c r="B20" s="350"/>
      <c r="C20" s="356"/>
      <c r="D20" s="358"/>
      <c r="E20" s="358"/>
      <c r="F20" s="358"/>
      <c r="G20" s="353"/>
      <c r="H20" s="137"/>
      <c r="I20" s="137"/>
      <c r="J20" s="667"/>
      <c r="K20" s="137"/>
      <c r="L20" s="137"/>
      <c r="M20" s="137"/>
      <c r="N20" s="137"/>
      <c r="O20" s="137"/>
      <c r="P20" s="137"/>
      <c r="Q20" s="137"/>
      <c r="R20" s="137"/>
      <c r="S20" s="660"/>
      <c r="T20" s="660"/>
      <c r="U20" s="660"/>
      <c r="V20" s="660"/>
      <c r="W20" s="660"/>
      <c r="X20" s="660"/>
      <c r="Y20" s="660"/>
      <c r="Z20" s="137"/>
      <c r="AA20" s="137"/>
      <c r="AB20" s="137"/>
      <c r="AC20" s="137"/>
      <c r="AD20" s="137"/>
      <c r="AE20" s="137"/>
      <c r="AF20" s="137"/>
    </row>
    <row r="21" spans="1:32" x14ac:dyDescent="0.2">
      <c r="A21" s="111" t="s">
        <v>23</v>
      </c>
      <c r="B21" s="349" t="s">
        <v>24</v>
      </c>
      <c r="C21" s="356">
        <v>1411</v>
      </c>
      <c r="D21" s="492"/>
      <c r="E21" s="492"/>
      <c r="F21" s="357">
        <f>_14_11TM+_14_11TF</f>
        <v>0</v>
      </c>
      <c r="G21" s="353"/>
      <c r="H21" s="137"/>
      <c r="I21" s="137"/>
      <c r="J21" s="667"/>
      <c r="K21" s="137"/>
      <c r="L21" s="137"/>
      <c r="M21" s="137"/>
      <c r="N21" s="137"/>
      <c r="O21" s="137"/>
      <c r="P21" s="137"/>
      <c r="Q21" s="137"/>
      <c r="R21" s="137"/>
      <c r="S21" s="660"/>
      <c r="T21" s="657">
        <v>1411</v>
      </c>
      <c r="U21" s="661">
        <f>_14_11TM*0.1</f>
        <v>0</v>
      </c>
      <c r="V21" s="661">
        <f>_14_11TF*0.1</f>
        <v>0</v>
      </c>
      <c r="W21" s="661">
        <f>_14_11TT*0.1</f>
        <v>0</v>
      </c>
      <c r="X21" s="660"/>
      <c r="Y21" s="660"/>
      <c r="Z21" s="137"/>
      <c r="AA21" s="137"/>
      <c r="AB21" s="137"/>
      <c r="AC21" s="137"/>
      <c r="AD21" s="137"/>
      <c r="AE21" s="137"/>
      <c r="AF21" s="137"/>
    </row>
    <row r="22" spans="1:32" x14ac:dyDescent="0.2">
      <c r="A22" s="111"/>
      <c r="B22" s="349" t="s">
        <v>37</v>
      </c>
      <c r="C22" s="356">
        <v>1412</v>
      </c>
      <c r="D22" s="444"/>
      <c r="E22" s="444"/>
      <c r="F22" s="445">
        <f>_14_12TM+_14_12TF</f>
        <v>0</v>
      </c>
      <c r="G22" s="353"/>
      <c r="H22" s="137"/>
      <c r="I22" s="137"/>
      <c r="J22" s="667"/>
      <c r="K22" s="137"/>
      <c r="L22" s="137"/>
      <c r="M22" s="137"/>
      <c r="N22" s="137"/>
      <c r="O22" s="137"/>
      <c r="P22" s="137"/>
      <c r="Q22" s="137"/>
      <c r="R22" s="137"/>
      <c r="S22" s="660"/>
      <c r="T22" s="657"/>
      <c r="U22" s="662"/>
      <c r="V22" s="662"/>
      <c r="W22" s="662"/>
      <c r="X22" s="660"/>
      <c r="Y22" s="660"/>
      <c r="Z22" s="137"/>
      <c r="AA22" s="137"/>
      <c r="AB22" s="137"/>
      <c r="AC22" s="137"/>
      <c r="AD22" s="137"/>
      <c r="AE22" s="137"/>
      <c r="AF22" s="137"/>
    </row>
    <row r="23" spans="1:32" x14ac:dyDescent="0.2">
      <c r="A23" s="111" t="s">
        <v>25</v>
      </c>
      <c r="B23" s="349" t="s">
        <v>24</v>
      </c>
      <c r="C23" s="356">
        <v>1413</v>
      </c>
      <c r="D23" s="448"/>
      <c r="E23" s="448"/>
      <c r="F23" s="446">
        <f>_14_13TM+_14_13TF</f>
        <v>0</v>
      </c>
      <c r="G23" s="353"/>
      <c r="H23" s="137"/>
      <c r="I23" s="137"/>
      <c r="J23" s="667"/>
      <c r="K23" s="137"/>
      <c r="L23" s="137"/>
      <c r="M23" s="137"/>
      <c r="N23" s="137"/>
      <c r="O23" s="137"/>
      <c r="P23" s="137"/>
      <c r="Q23" s="137"/>
      <c r="R23" s="137"/>
      <c r="S23" s="660"/>
      <c r="T23" s="657">
        <v>1413</v>
      </c>
      <c r="U23" s="661">
        <f>_14_13TM*0.1</f>
        <v>0</v>
      </c>
      <c r="V23" s="661">
        <f>_14_13TF*0.1</f>
        <v>0</v>
      </c>
      <c r="W23" s="661">
        <f>_14_13TT*0.1</f>
        <v>0</v>
      </c>
      <c r="X23" s="660"/>
      <c r="Y23" s="660"/>
      <c r="Z23" s="137"/>
      <c r="AA23" s="137"/>
      <c r="AB23" s="137"/>
      <c r="AC23" s="137"/>
      <c r="AD23" s="137"/>
      <c r="AE23" s="137"/>
      <c r="AF23" s="137"/>
    </row>
    <row r="24" spans="1:32" x14ac:dyDescent="0.2">
      <c r="A24" s="111"/>
      <c r="B24" s="349" t="s">
        <v>37</v>
      </c>
      <c r="C24" s="356">
        <v>1414</v>
      </c>
      <c r="D24" s="444"/>
      <c r="E24" s="444"/>
      <c r="F24" s="445">
        <f>_14_14TM+_14_14TF</f>
        <v>0</v>
      </c>
      <c r="G24" s="353"/>
      <c r="H24" s="137"/>
      <c r="I24" s="137"/>
      <c r="J24" s="667"/>
      <c r="K24" s="137"/>
      <c r="L24" s="137"/>
      <c r="M24" s="137"/>
      <c r="N24" s="137"/>
      <c r="O24" s="137"/>
      <c r="P24" s="137"/>
      <c r="Q24" s="137"/>
      <c r="R24" s="137"/>
      <c r="S24" s="660"/>
      <c r="T24" s="657"/>
      <c r="U24" s="662"/>
      <c r="V24" s="662"/>
      <c r="W24" s="662"/>
      <c r="X24" s="660"/>
      <c r="Y24" s="660"/>
      <c r="Z24" s="137"/>
      <c r="AA24" s="137"/>
      <c r="AB24" s="137"/>
      <c r="AC24" s="137"/>
      <c r="AD24" s="137"/>
      <c r="AE24" s="137"/>
      <c r="AF24" s="137"/>
    </row>
    <row r="25" spans="1:32" x14ac:dyDescent="0.2">
      <c r="A25" s="111" t="s">
        <v>227</v>
      </c>
      <c r="B25" s="349" t="s">
        <v>24</v>
      </c>
      <c r="C25" s="356">
        <v>1415</v>
      </c>
      <c r="D25" s="492"/>
      <c r="E25" s="492"/>
      <c r="F25" s="357">
        <f>_14_15TM+_14_15TF</f>
        <v>0</v>
      </c>
      <c r="G25" s="353"/>
      <c r="H25" s="137"/>
      <c r="I25" s="137"/>
      <c r="J25" s="667"/>
      <c r="K25" s="137"/>
      <c r="L25" s="137"/>
      <c r="M25" s="137"/>
      <c r="N25" s="137"/>
      <c r="O25" s="137"/>
      <c r="P25" s="137"/>
      <c r="Q25" s="137"/>
      <c r="R25" s="137"/>
      <c r="S25" s="660"/>
      <c r="T25" s="657">
        <v>1415</v>
      </c>
      <c r="U25" s="661">
        <f>_14_15TM*0.1</f>
        <v>0</v>
      </c>
      <c r="V25" s="661">
        <f>_14_15TF*0.1</f>
        <v>0</v>
      </c>
      <c r="W25" s="661">
        <f>_14_15TT*0.1</f>
        <v>0</v>
      </c>
      <c r="X25" s="660"/>
      <c r="Y25" s="660"/>
      <c r="Z25" s="137"/>
      <c r="AA25" s="137"/>
      <c r="AB25" s="137"/>
      <c r="AC25" s="137"/>
      <c r="AD25" s="137"/>
      <c r="AE25" s="137"/>
      <c r="AF25" s="137"/>
    </row>
    <row r="26" spans="1:32" x14ac:dyDescent="0.2">
      <c r="A26" s="111"/>
      <c r="B26" s="349" t="s">
        <v>37</v>
      </c>
      <c r="C26" s="356">
        <v>1416</v>
      </c>
      <c r="D26" s="444"/>
      <c r="E26" s="444"/>
      <c r="F26" s="445">
        <f>_14_16TM+_14_16TF</f>
        <v>0</v>
      </c>
      <c r="G26" s="353"/>
      <c r="H26" s="137"/>
      <c r="I26" s="137"/>
      <c r="J26" s="667"/>
      <c r="K26" s="137"/>
      <c r="L26" s="137"/>
      <c r="M26" s="137"/>
      <c r="N26" s="137"/>
      <c r="O26" s="137"/>
      <c r="P26" s="137"/>
      <c r="Q26" s="137"/>
      <c r="R26" s="137"/>
      <c r="S26" s="660"/>
      <c r="T26" s="657"/>
      <c r="U26" s="662"/>
      <c r="V26" s="662"/>
      <c r="W26" s="662"/>
      <c r="X26" s="660"/>
      <c r="Y26" s="660"/>
      <c r="Z26" s="137"/>
      <c r="AA26" s="137"/>
      <c r="AB26" s="137"/>
      <c r="AC26" s="137"/>
      <c r="AD26" s="137"/>
      <c r="AE26" s="137"/>
      <c r="AF26" s="137"/>
    </row>
    <row r="27" spans="1:32" x14ac:dyDescent="0.2">
      <c r="A27" s="111" t="s">
        <v>26</v>
      </c>
      <c r="B27" s="349" t="s">
        <v>24</v>
      </c>
      <c r="C27" s="356">
        <v>1417</v>
      </c>
      <c r="D27" s="493"/>
      <c r="E27" s="493"/>
      <c r="F27" s="446">
        <f>_14_17TM+_14_17TF</f>
        <v>0</v>
      </c>
      <c r="G27" s="353"/>
      <c r="H27" s="137"/>
      <c r="I27" s="137"/>
      <c r="J27" s="667"/>
      <c r="K27" s="137"/>
      <c r="L27" s="137"/>
      <c r="M27" s="137"/>
      <c r="N27" s="137"/>
      <c r="O27" s="137"/>
      <c r="P27" s="137"/>
      <c r="Q27" s="137"/>
      <c r="R27" s="137"/>
      <c r="S27" s="660"/>
      <c r="T27" s="657">
        <v>1417</v>
      </c>
      <c r="U27" s="661">
        <f>_14_17TM*0.1</f>
        <v>0</v>
      </c>
      <c r="V27" s="661">
        <f>_14_17TF*0.1</f>
        <v>0</v>
      </c>
      <c r="W27" s="661">
        <f>_14_17TT*0.1</f>
        <v>0</v>
      </c>
      <c r="X27" s="660"/>
      <c r="Y27" s="660"/>
      <c r="Z27" s="137"/>
      <c r="AA27" s="137"/>
      <c r="AB27" s="137"/>
      <c r="AC27" s="137"/>
      <c r="AD27" s="137"/>
      <c r="AE27" s="137"/>
      <c r="AF27" s="137"/>
    </row>
    <row r="28" spans="1:32" x14ac:dyDescent="0.2">
      <c r="A28" s="111"/>
      <c r="B28" s="349" t="s">
        <v>37</v>
      </c>
      <c r="C28" s="356">
        <v>1418</v>
      </c>
      <c r="D28" s="444"/>
      <c r="E28" s="444"/>
      <c r="F28" s="445">
        <f>_14_18TM+_14_18TF</f>
        <v>0</v>
      </c>
      <c r="G28" s="353"/>
      <c r="H28" s="137"/>
      <c r="I28" s="137"/>
      <c r="J28" s="667"/>
      <c r="K28" s="137"/>
      <c r="L28" s="137"/>
      <c r="M28" s="137"/>
      <c r="N28" s="137"/>
      <c r="O28" s="137"/>
      <c r="P28" s="137"/>
      <c r="Q28" s="137"/>
      <c r="R28" s="137"/>
      <c r="S28" s="660"/>
      <c r="T28" s="657"/>
      <c r="U28" s="662"/>
      <c r="V28" s="662"/>
      <c r="W28" s="662"/>
      <c r="X28" s="660"/>
      <c r="Y28" s="660"/>
      <c r="Z28" s="137"/>
      <c r="AA28" s="137"/>
      <c r="AB28" s="137"/>
      <c r="AC28" s="137"/>
      <c r="AD28" s="137"/>
      <c r="AE28" s="137"/>
      <c r="AF28" s="137"/>
    </row>
    <row r="29" spans="1:32" x14ac:dyDescent="0.2">
      <c r="A29" s="111" t="s">
        <v>27</v>
      </c>
      <c r="B29" s="349" t="s">
        <v>24</v>
      </c>
      <c r="C29" s="356">
        <v>1419</v>
      </c>
      <c r="D29" s="493"/>
      <c r="E29" s="493"/>
      <c r="F29" s="446">
        <f>_14_19TM+_14_19TF</f>
        <v>0</v>
      </c>
      <c r="G29" s="353"/>
      <c r="H29" s="137"/>
      <c r="I29" s="137"/>
      <c r="J29" s="667"/>
      <c r="K29" s="137"/>
      <c r="L29" s="137"/>
      <c r="M29" s="137"/>
      <c r="N29" s="137"/>
      <c r="O29" s="137"/>
      <c r="P29" s="137"/>
      <c r="Q29" s="137"/>
      <c r="R29" s="137"/>
      <c r="S29" s="660"/>
      <c r="T29" s="657">
        <v>1419</v>
      </c>
      <c r="U29" s="661">
        <f>_14_19TM*0.1</f>
        <v>0</v>
      </c>
      <c r="V29" s="661">
        <f>_14_19TF*0.1</f>
        <v>0</v>
      </c>
      <c r="W29" s="661">
        <f>_14_19TT*0.1</f>
        <v>0</v>
      </c>
      <c r="X29" s="660"/>
      <c r="Y29" s="660"/>
      <c r="Z29" s="137"/>
      <c r="AA29" s="137"/>
      <c r="AB29" s="137"/>
      <c r="AC29" s="137"/>
      <c r="AD29" s="137"/>
      <c r="AE29" s="137"/>
      <c r="AF29" s="137"/>
    </row>
    <row r="30" spans="1:32" x14ac:dyDescent="0.2">
      <c r="A30" s="111"/>
      <c r="B30" s="349" t="s">
        <v>37</v>
      </c>
      <c r="C30" s="356">
        <v>1420</v>
      </c>
      <c r="D30" s="444"/>
      <c r="E30" s="444"/>
      <c r="F30" s="445">
        <f>_14_20TM+_14_20TF</f>
        <v>0</v>
      </c>
      <c r="G30" s="353"/>
      <c r="H30" s="137"/>
      <c r="I30" s="137"/>
      <c r="J30" s="667"/>
      <c r="K30" s="137"/>
      <c r="L30" s="137"/>
      <c r="M30" s="137"/>
      <c r="N30" s="137"/>
      <c r="O30" s="137"/>
      <c r="P30" s="137"/>
      <c r="Q30" s="137"/>
      <c r="R30" s="137"/>
      <c r="S30" s="660"/>
      <c r="T30" s="657"/>
      <c r="U30" s="662"/>
      <c r="V30" s="662"/>
      <c r="W30" s="662"/>
      <c r="X30" s="660"/>
      <c r="Y30" s="660"/>
      <c r="Z30" s="137"/>
      <c r="AA30" s="137"/>
      <c r="AB30" s="137"/>
      <c r="AC30" s="137"/>
      <c r="AD30" s="137"/>
      <c r="AE30" s="137"/>
      <c r="AF30" s="137"/>
    </row>
    <row r="31" spans="1:32" x14ac:dyDescent="0.2">
      <c r="A31" s="354" t="s">
        <v>4</v>
      </c>
      <c r="B31" s="350"/>
      <c r="C31" s="356"/>
      <c r="D31" s="447"/>
      <c r="E31" s="447"/>
      <c r="F31" s="447"/>
      <c r="G31" s="353"/>
      <c r="H31" s="137"/>
      <c r="I31" s="137"/>
      <c r="J31" s="667"/>
      <c r="K31" s="137"/>
      <c r="L31" s="137"/>
      <c r="M31" s="137"/>
      <c r="N31" s="137"/>
      <c r="O31" s="137"/>
      <c r="P31" s="137"/>
      <c r="Q31" s="137"/>
      <c r="R31" s="137"/>
      <c r="S31" s="660"/>
      <c r="T31" s="660"/>
      <c r="U31" s="660"/>
      <c r="V31" s="660"/>
      <c r="W31" s="660"/>
      <c r="X31" s="660"/>
      <c r="Y31" s="660"/>
      <c r="Z31" s="137"/>
      <c r="AA31" s="137"/>
      <c r="AB31" s="137"/>
      <c r="AC31" s="137"/>
      <c r="AD31" s="137"/>
      <c r="AE31" s="137"/>
      <c r="AF31" s="137"/>
    </row>
    <row r="32" spans="1:32" x14ac:dyDescent="0.2">
      <c r="A32" s="111" t="s">
        <v>23</v>
      </c>
      <c r="B32" s="349" t="s">
        <v>24</v>
      </c>
      <c r="C32" s="356">
        <v>1421</v>
      </c>
      <c r="D32" s="493"/>
      <c r="E32" s="493"/>
      <c r="F32" s="446">
        <f>_14_21AM+_14_21AF</f>
        <v>0</v>
      </c>
      <c r="G32" s="353"/>
      <c r="H32" s="137"/>
      <c r="I32" s="137"/>
      <c r="J32" s="667"/>
      <c r="K32" s="137"/>
      <c r="L32" s="137"/>
      <c r="M32" s="137"/>
      <c r="N32" s="137"/>
      <c r="O32" s="137"/>
      <c r="P32" s="137"/>
      <c r="Q32" s="137"/>
      <c r="R32" s="137"/>
      <c r="S32" s="660"/>
      <c r="T32" s="657">
        <v>1421</v>
      </c>
      <c r="U32" s="661">
        <f>_14_21AM*0.1</f>
        <v>0</v>
      </c>
      <c r="V32" s="661">
        <f>_14_21AF*0.1</f>
        <v>0</v>
      </c>
      <c r="W32" s="661">
        <f>_14_21AT*0.1</f>
        <v>0</v>
      </c>
      <c r="X32" s="660"/>
      <c r="Y32" s="660"/>
      <c r="Z32" s="137"/>
      <c r="AA32" s="137"/>
      <c r="AB32" s="137"/>
      <c r="AC32" s="137"/>
      <c r="AD32" s="137"/>
      <c r="AE32" s="137"/>
      <c r="AF32" s="137"/>
    </row>
    <row r="33" spans="1:41" x14ac:dyDescent="0.2">
      <c r="A33" s="111"/>
      <c r="B33" s="349" t="s">
        <v>37</v>
      </c>
      <c r="C33" s="356">
        <v>1422</v>
      </c>
      <c r="D33" s="444"/>
      <c r="E33" s="444"/>
      <c r="F33" s="445">
        <f>_14_22AM+_14_22AF</f>
        <v>0</v>
      </c>
      <c r="G33" s="353"/>
      <c r="H33" s="137"/>
      <c r="I33" s="137"/>
      <c r="J33" s="667"/>
      <c r="K33" s="137"/>
      <c r="L33" s="137"/>
      <c r="M33" s="137"/>
      <c r="N33" s="137"/>
      <c r="O33" s="137"/>
      <c r="P33" s="137"/>
      <c r="Q33" s="137"/>
      <c r="R33" s="137"/>
      <c r="S33" s="660"/>
      <c r="T33" s="657"/>
      <c r="U33" s="662"/>
      <c r="V33" s="662"/>
      <c r="W33" s="662"/>
      <c r="X33" s="660"/>
      <c r="Y33" s="660"/>
      <c r="Z33" s="137"/>
      <c r="AA33" s="137"/>
      <c r="AB33" s="137"/>
      <c r="AC33" s="137"/>
      <c r="AD33" s="137"/>
      <c r="AE33" s="137"/>
      <c r="AF33" s="137"/>
    </row>
    <row r="34" spans="1:41" x14ac:dyDescent="0.2">
      <c r="A34" s="111" t="s">
        <v>25</v>
      </c>
      <c r="B34" s="349" t="s">
        <v>24</v>
      </c>
      <c r="C34" s="356">
        <v>1423</v>
      </c>
      <c r="D34" s="493"/>
      <c r="E34" s="493"/>
      <c r="F34" s="446">
        <f>_14_23AM+_14_23AF</f>
        <v>0</v>
      </c>
      <c r="G34" s="353"/>
      <c r="H34" s="137"/>
      <c r="I34" s="137"/>
      <c r="J34" s="667"/>
      <c r="K34" s="137"/>
      <c r="L34" s="137"/>
      <c r="M34" s="137"/>
      <c r="N34" s="137"/>
      <c r="O34" s="137"/>
      <c r="P34" s="137"/>
      <c r="Q34" s="137"/>
      <c r="R34" s="137"/>
      <c r="S34" s="660"/>
      <c r="T34" s="657">
        <v>1423</v>
      </c>
      <c r="U34" s="661">
        <f>_14_23AM*0.1</f>
        <v>0</v>
      </c>
      <c r="V34" s="661">
        <f>_14_23AF*0.1</f>
        <v>0</v>
      </c>
      <c r="W34" s="661">
        <f>_14_23AT*0.1</f>
        <v>0</v>
      </c>
      <c r="X34" s="660"/>
      <c r="Y34" s="660"/>
      <c r="Z34" s="137"/>
      <c r="AA34" s="137"/>
      <c r="AB34" s="137"/>
      <c r="AC34" s="137"/>
      <c r="AD34" s="137"/>
      <c r="AE34" s="137"/>
      <c r="AF34" s="137"/>
    </row>
    <row r="35" spans="1:41" x14ac:dyDescent="0.2">
      <c r="A35" s="111"/>
      <c r="B35" s="349" t="s">
        <v>37</v>
      </c>
      <c r="C35" s="356">
        <v>1424</v>
      </c>
      <c r="D35" s="444"/>
      <c r="E35" s="444"/>
      <c r="F35" s="445">
        <f>_14_24AM+_14_24AF</f>
        <v>0</v>
      </c>
      <c r="G35" s="353"/>
      <c r="H35" s="137"/>
      <c r="I35" s="137"/>
      <c r="J35" s="667"/>
      <c r="K35" s="137"/>
      <c r="L35" s="137"/>
      <c r="M35" s="137"/>
      <c r="N35" s="137"/>
      <c r="O35" s="137"/>
      <c r="P35" s="137"/>
      <c r="Q35" s="137"/>
      <c r="R35" s="137"/>
      <c r="S35" s="660"/>
      <c r="T35" s="657"/>
      <c r="U35" s="662"/>
      <c r="V35" s="662"/>
      <c r="W35" s="662"/>
      <c r="X35" s="660"/>
      <c r="Y35" s="660"/>
      <c r="Z35" s="137"/>
      <c r="AA35" s="137"/>
      <c r="AB35" s="137"/>
      <c r="AC35" s="137"/>
      <c r="AD35" s="137"/>
      <c r="AE35" s="137"/>
      <c r="AF35" s="137"/>
    </row>
    <row r="36" spans="1:41" x14ac:dyDescent="0.2">
      <c r="A36" s="111" t="s">
        <v>227</v>
      </c>
      <c r="B36" s="349" t="s">
        <v>24</v>
      </c>
      <c r="C36" s="356">
        <v>1425</v>
      </c>
      <c r="D36" s="493"/>
      <c r="E36" s="493"/>
      <c r="F36" s="446">
        <f>_14_25AM+_14_25AF</f>
        <v>0</v>
      </c>
      <c r="G36" s="353"/>
      <c r="H36" s="137"/>
      <c r="I36" s="137"/>
      <c r="J36" s="667"/>
      <c r="K36" s="137"/>
      <c r="L36" s="137"/>
      <c r="M36" s="137"/>
      <c r="N36" s="137"/>
      <c r="O36" s="137"/>
      <c r="P36" s="137"/>
      <c r="Q36" s="137"/>
      <c r="R36" s="137"/>
      <c r="S36" s="660"/>
      <c r="T36" s="657">
        <v>1425</v>
      </c>
      <c r="U36" s="661">
        <f>_14_25AM*0.1</f>
        <v>0</v>
      </c>
      <c r="V36" s="661">
        <f>_14_25AF*0.1</f>
        <v>0</v>
      </c>
      <c r="W36" s="661">
        <f>_14_25AT*0.1</f>
        <v>0</v>
      </c>
      <c r="X36" s="660"/>
      <c r="Y36" s="660"/>
      <c r="Z36" s="137"/>
      <c r="AA36" s="137"/>
      <c r="AB36" s="137"/>
      <c r="AC36" s="137"/>
      <c r="AD36" s="137"/>
      <c r="AE36" s="137"/>
      <c r="AF36" s="137"/>
    </row>
    <row r="37" spans="1:41" x14ac:dyDescent="0.2">
      <c r="A37" s="111"/>
      <c r="B37" s="349" t="s">
        <v>228</v>
      </c>
      <c r="C37" s="356">
        <v>1426</v>
      </c>
      <c r="D37" s="444"/>
      <c r="E37" s="444"/>
      <c r="F37" s="445">
        <f>_14_26AM+_14_26AF</f>
        <v>0</v>
      </c>
      <c r="G37" s="353"/>
      <c r="H37" s="137"/>
      <c r="I37" s="137"/>
      <c r="J37" s="667"/>
      <c r="K37" s="137"/>
      <c r="L37" s="137"/>
      <c r="M37" s="137"/>
      <c r="N37" s="137"/>
      <c r="O37" s="137"/>
      <c r="P37" s="137"/>
      <c r="Q37" s="137"/>
      <c r="R37" s="137"/>
      <c r="S37" s="660"/>
      <c r="T37" s="657"/>
      <c r="U37" s="662"/>
      <c r="V37" s="662"/>
      <c r="W37" s="662"/>
      <c r="X37" s="660"/>
      <c r="Y37" s="660"/>
      <c r="Z37" s="137"/>
      <c r="AA37" s="137"/>
      <c r="AB37" s="137"/>
      <c r="AC37" s="137"/>
      <c r="AD37" s="137"/>
      <c r="AE37" s="137"/>
      <c r="AF37" s="137"/>
    </row>
    <row r="38" spans="1:41" x14ac:dyDescent="0.2">
      <c r="A38" s="111" t="s">
        <v>26</v>
      </c>
      <c r="B38" s="349" t="s">
        <v>24</v>
      </c>
      <c r="C38" s="356">
        <v>1427</v>
      </c>
      <c r="D38" s="493"/>
      <c r="E38" s="493"/>
      <c r="F38" s="446">
        <f>_14_27AM+_14_27AF</f>
        <v>0</v>
      </c>
      <c r="G38" s="353"/>
      <c r="H38" s="137"/>
      <c r="I38" s="137"/>
      <c r="J38" s="667"/>
      <c r="K38" s="137"/>
      <c r="L38" s="137"/>
      <c r="M38" s="137"/>
      <c r="N38" s="137"/>
      <c r="O38" s="137"/>
      <c r="P38" s="137"/>
      <c r="Q38" s="137"/>
      <c r="R38" s="137"/>
      <c r="S38" s="660"/>
      <c r="T38" s="657">
        <v>1427</v>
      </c>
      <c r="U38" s="661">
        <f>_14_27AM*0.1</f>
        <v>0</v>
      </c>
      <c r="V38" s="661">
        <f>_14_27AF*0.1</f>
        <v>0</v>
      </c>
      <c r="W38" s="661">
        <f>_14_27AT*0.1</f>
        <v>0</v>
      </c>
      <c r="X38" s="660"/>
      <c r="Y38" s="660"/>
      <c r="Z38" s="137"/>
      <c r="AA38" s="137"/>
      <c r="AB38" s="137"/>
      <c r="AC38" s="137"/>
      <c r="AD38" s="137"/>
      <c r="AE38" s="137"/>
      <c r="AF38" s="137"/>
    </row>
    <row r="39" spans="1:41" x14ac:dyDescent="0.2">
      <c r="A39" s="111"/>
      <c r="B39" s="349" t="s">
        <v>228</v>
      </c>
      <c r="C39" s="356">
        <v>1428</v>
      </c>
      <c r="D39" s="444"/>
      <c r="E39" s="444"/>
      <c r="F39" s="445">
        <f>_14_28AM+_14_28AF</f>
        <v>0</v>
      </c>
      <c r="G39" s="353"/>
      <c r="H39" s="137"/>
      <c r="I39" s="137"/>
      <c r="J39" s="667"/>
      <c r="K39" s="137"/>
      <c r="L39" s="137"/>
      <c r="M39" s="137"/>
      <c r="N39" s="137"/>
      <c r="O39" s="137"/>
      <c r="P39" s="137"/>
      <c r="Q39" s="137"/>
      <c r="R39" s="137"/>
      <c r="S39" s="660"/>
      <c r="T39" s="657"/>
      <c r="U39" s="662"/>
      <c r="V39" s="662"/>
      <c r="W39" s="662"/>
      <c r="X39" s="660"/>
      <c r="Y39" s="660"/>
      <c r="Z39" s="137"/>
      <c r="AA39" s="137"/>
      <c r="AB39" s="137"/>
      <c r="AC39" s="137"/>
      <c r="AD39" s="137"/>
      <c r="AE39" s="137"/>
      <c r="AF39" s="137"/>
    </row>
    <row r="40" spans="1:41" x14ac:dyDescent="0.2">
      <c r="A40" s="111" t="s">
        <v>27</v>
      </c>
      <c r="B40" s="349" t="s">
        <v>24</v>
      </c>
      <c r="C40" s="356">
        <v>1429</v>
      </c>
      <c r="D40" s="493"/>
      <c r="E40" s="493"/>
      <c r="F40" s="446">
        <f>_14_29AM+_14_29AF</f>
        <v>0</v>
      </c>
      <c r="G40" s="353"/>
      <c r="H40" s="137"/>
      <c r="I40" s="137"/>
      <c r="J40" s="667"/>
      <c r="K40" s="137"/>
      <c r="L40" s="137"/>
      <c r="M40" s="137"/>
      <c r="N40" s="137"/>
      <c r="O40" s="137"/>
      <c r="P40" s="137"/>
      <c r="Q40" s="137"/>
      <c r="R40" s="137"/>
      <c r="S40" s="660"/>
      <c r="T40" s="657">
        <v>1429</v>
      </c>
      <c r="U40" s="661">
        <f>_14_29AM*0.1</f>
        <v>0</v>
      </c>
      <c r="V40" s="661">
        <f>_14_29AF*0.1</f>
        <v>0</v>
      </c>
      <c r="W40" s="661">
        <f>_14_29AT*0.1</f>
        <v>0</v>
      </c>
      <c r="X40" s="660"/>
      <c r="Y40" s="660"/>
      <c r="Z40" s="137"/>
      <c r="AA40" s="137"/>
      <c r="AB40" s="137"/>
      <c r="AC40" s="137"/>
      <c r="AD40" s="137"/>
      <c r="AE40" s="137"/>
      <c r="AF40" s="137"/>
    </row>
    <row r="41" spans="1:41" x14ac:dyDescent="0.2">
      <c r="A41" s="111"/>
      <c r="B41" s="349" t="s">
        <v>228</v>
      </c>
      <c r="C41" s="356">
        <v>1430</v>
      </c>
      <c r="D41" s="444"/>
      <c r="E41" s="444"/>
      <c r="F41" s="445">
        <f>_14_30AM+_14_30AF</f>
        <v>0</v>
      </c>
      <c r="G41" s="353"/>
      <c r="H41" s="137"/>
      <c r="I41" s="137"/>
      <c r="J41" s="667"/>
      <c r="K41" s="137"/>
      <c r="L41" s="137"/>
      <c r="M41" s="137"/>
      <c r="N41" s="137"/>
      <c r="O41" s="137"/>
      <c r="P41" s="137"/>
      <c r="Q41" s="137"/>
      <c r="R41" s="137"/>
      <c r="S41" s="660"/>
      <c r="T41" s="657"/>
      <c r="U41" s="662"/>
      <c r="V41" s="662"/>
      <c r="W41" s="662"/>
      <c r="X41" s="660"/>
      <c r="Y41" s="660"/>
      <c r="Z41" s="137"/>
      <c r="AA41" s="137"/>
      <c r="AB41" s="137"/>
      <c r="AC41" s="137"/>
      <c r="AD41" s="137"/>
      <c r="AE41" s="137"/>
      <c r="AF41" s="137"/>
    </row>
    <row r="42" spans="1:41" x14ac:dyDescent="0.2">
      <c r="A42" s="359"/>
      <c r="B42" s="349"/>
      <c r="C42" s="83"/>
      <c r="D42" s="358"/>
      <c r="E42" s="358"/>
      <c r="F42" s="358"/>
      <c r="G42" s="353"/>
      <c r="H42" s="137"/>
      <c r="I42" s="137"/>
      <c r="J42" s="667"/>
      <c r="K42" s="137"/>
      <c r="L42" s="137"/>
      <c r="M42" s="137"/>
      <c r="N42" s="137"/>
      <c r="O42" s="137"/>
      <c r="P42" s="137"/>
      <c r="Q42" s="137"/>
      <c r="R42" s="137"/>
      <c r="S42" s="660"/>
      <c r="T42" s="658">
        <v>1431</v>
      </c>
      <c r="U42" s="663">
        <f>_14_31M*0.1</f>
        <v>0</v>
      </c>
      <c r="V42" s="663">
        <f>_14_31F*0.1</f>
        <v>0</v>
      </c>
      <c r="W42" s="663">
        <f>_14_31G*0.1</f>
        <v>0</v>
      </c>
      <c r="X42" s="660"/>
      <c r="Y42" s="660"/>
      <c r="Z42" s="137"/>
      <c r="AA42" s="137"/>
      <c r="AB42" s="137"/>
      <c r="AC42" s="137"/>
      <c r="AD42" s="137"/>
      <c r="AE42" s="137"/>
      <c r="AF42" s="137"/>
    </row>
    <row r="43" spans="1:41" x14ac:dyDescent="0.2">
      <c r="A43" s="359" t="s">
        <v>14</v>
      </c>
      <c r="B43" s="349" t="s">
        <v>261</v>
      </c>
      <c r="C43" s="83">
        <v>1431</v>
      </c>
      <c r="D43" s="482">
        <f>_14_01RM+_14_03RM+_14_05RM+_14_07RM+_14_09RM+_14_11TM+_14_13TM+_14_15TM+_14_17TM+_14_19TM+_14_21AM+_14_23AM+_14_25AM+_14_27AM+_14_29AM</f>
        <v>0</v>
      </c>
      <c r="E43" s="482">
        <f>_14_01RF+_14_03RF+_14_05RF+_14_07RF+_14_09RF+_14_11TF+_14_13TF+_14_15TF+_14_17TF+_14_19TF+_14_21AF+_14_23AF+_14_25AF+_14_27AF+_14_29AF</f>
        <v>0</v>
      </c>
      <c r="F43" s="482">
        <f>_14_01RT+_14_03RT+_14_05RT+_14_07RT+_14_09RT+_14_11TT+_14_13TT+_14_15TT+_14_17TT+_14_19TT+_14_21AT+_14_23AT+_14_25AT+_14_27AT+_14_29AT</f>
        <v>0</v>
      </c>
      <c r="G43" s="353"/>
      <c r="H43" s="137"/>
      <c r="I43" s="137"/>
      <c r="J43" s="667"/>
      <c r="K43" s="137">
        <f>_11_13NUM</f>
        <v>0</v>
      </c>
      <c r="L43" s="137"/>
      <c r="M43" s="137"/>
      <c r="N43" s="137"/>
      <c r="O43" s="137"/>
      <c r="P43" s="137"/>
      <c r="Q43" s="137"/>
      <c r="R43" s="137"/>
      <c r="S43" s="660"/>
      <c r="T43" s="658"/>
      <c r="U43" s="664"/>
      <c r="V43" s="664"/>
      <c r="W43" s="664"/>
      <c r="X43" s="660"/>
      <c r="Y43" s="660"/>
      <c r="Z43" s="137"/>
      <c r="AA43" s="137"/>
      <c r="AB43" s="137"/>
      <c r="AC43" s="137"/>
      <c r="AD43" s="137"/>
      <c r="AE43" s="137"/>
      <c r="AF43" s="137"/>
    </row>
    <row r="44" spans="1:41" x14ac:dyDescent="0.2">
      <c r="A44" s="111"/>
      <c r="B44" s="349" t="s">
        <v>228</v>
      </c>
      <c r="C44" s="83">
        <v>1432</v>
      </c>
      <c r="D44" s="483">
        <f>_14_02RM+_14_04RM+_14_06RM+_14_08RM+_14_10RM+_14_12TM+_14_14TM+_14_16TM+_14_18TM+_14_20TM+_14_22AM+_14_24AM+_14_26AM+_14_28AM+_14_30AM</f>
        <v>0</v>
      </c>
      <c r="E44" s="483">
        <f>_14_02RF+_14_04RF+_14_06RF+_14_08RF+_14_10RF+_14_12TF+_14_14TF+_14_16TF+_14_18TF+_14_20TF+_14_22AF+_14_24AF+_14_26AF+_14_28AF+_14_30AF</f>
        <v>0</v>
      </c>
      <c r="F44" s="483">
        <f>_14_02RT+_14_04RT+_14_06RT+_14_08RT+_14_10RT+_14_12TT+_14_14TT+_14_16TT+_14_18TT+_14_20TT+_14_22AT+_14_24AT+_14_26AT+_14_28AT+_14_30AT</f>
        <v>0</v>
      </c>
      <c r="G44" s="353"/>
      <c r="H44" s="137"/>
      <c r="I44" s="137"/>
      <c r="J44" s="667"/>
      <c r="K44" s="137">
        <f>_11_13ETP</f>
        <v>0</v>
      </c>
      <c r="L44" s="137"/>
      <c r="M44" s="137"/>
      <c r="N44" s="137"/>
      <c r="O44" s="137"/>
      <c r="P44" s="137"/>
      <c r="Q44" s="137"/>
      <c r="R44" s="137"/>
      <c r="S44" s="660"/>
      <c r="T44" s="660"/>
      <c r="U44" s="660"/>
      <c r="V44" s="660"/>
      <c r="W44" s="660"/>
      <c r="X44" s="660"/>
      <c r="Y44" s="660"/>
      <c r="Z44" s="137"/>
      <c r="AA44" s="137"/>
      <c r="AB44" s="137"/>
      <c r="AC44" s="137"/>
      <c r="AD44" s="137"/>
      <c r="AE44" s="137"/>
      <c r="AF44" s="137"/>
    </row>
    <row r="45" spans="1:41" ht="13.5" thickBot="1" x14ac:dyDescent="0.25">
      <c r="A45" s="360"/>
      <c r="B45" s="361"/>
      <c r="C45" s="361"/>
      <c r="D45" s="361"/>
      <c r="E45" s="361"/>
      <c r="F45" s="361"/>
      <c r="G45" s="362"/>
      <c r="H45" s="137"/>
      <c r="I45" s="137"/>
      <c r="J45" s="667"/>
      <c r="K45" s="137"/>
      <c r="L45" s="137"/>
      <c r="M45" s="137"/>
      <c r="N45" s="137"/>
      <c r="O45" s="137"/>
      <c r="P45" s="137"/>
      <c r="Q45" s="137"/>
      <c r="R45" s="137"/>
      <c r="S45" s="660"/>
      <c r="T45" s="660"/>
      <c r="U45" s="660"/>
      <c r="V45" s="660"/>
      <c r="W45" s="660"/>
      <c r="X45" s="660"/>
      <c r="Y45" s="660"/>
      <c r="Z45" s="137"/>
      <c r="AA45" s="137"/>
      <c r="AB45" s="351"/>
      <c r="AC45" s="351"/>
      <c r="AD45" s="137"/>
      <c r="AE45" s="137"/>
      <c r="AF45" s="137"/>
    </row>
    <row r="46" spans="1:41" s="42" customFormat="1" ht="18.75" customHeight="1" x14ac:dyDescent="0.3">
      <c r="A46" s="1009" t="s">
        <v>268</v>
      </c>
      <c r="B46" s="1009"/>
      <c r="C46" s="1009"/>
      <c r="D46" s="1009"/>
      <c r="E46" s="1009"/>
      <c r="F46" s="1009"/>
      <c r="G46" s="1009"/>
      <c r="H46" s="471"/>
      <c r="I46" s="471"/>
      <c r="J46" s="668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666"/>
      <c r="AC46" s="666"/>
      <c r="AD46" s="471"/>
      <c r="AE46" s="471"/>
      <c r="AF46" s="471"/>
      <c r="AG46" s="116"/>
      <c r="AH46" s="116"/>
      <c r="AI46" s="134"/>
      <c r="AJ46" s="53"/>
      <c r="AK46" s="40"/>
    </row>
    <row r="47" spans="1:41" s="42" customFormat="1" ht="6" customHeight="1" x14ac:dyDescent="0.3">
      <c r="A47" s="363"/>
      <c r="B47" s="363"/>
      <c r="C47" s="363"/>
      <c r="D47" s="363"/>
      <c r="E47" s="363"/>
      <c r="F47" s="363"/>
      <c r="G47" s="363"/>
      <c r="H47" s="364"/>
      <c r="I47" s="364"/>
      <c r="J47" s="669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3"/>
      <c r="AC47" s="363"/>
      <c r="AD47" s="364"/>
      <c r="AE47" s="364"/>
      <c r="AF47" s="364"/>
      <c r="AG47" s="116"/>
      <c r="AH47" s="116"/>
      <c r="AI47" s="134"/>
      <c r="AJ47" s="94"/>
      <c r="AK47" s="40"/>
    </row>
    <row r="48" spans="1:41" s="39" customFormat="1" ht="6" customHeight="1" x14ac:dyDescent="0.3">
      <c r="A48" s="5"/>
      <c r="B48" s="5"/>
      <c r="C48" s="5"/>
      <c r="D48" s="5"/>
      <c r="E48" s="5"/>
      <c r="F48" s="5"/>
      <c r="G48" s="187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187"/>
      <c r="AC48" s="187"/>
      <c r="AD48" s="365"/>
      <c r="AE48" s="365"/>
      <c r="AF48" s="365"/>
      <c r="AG48" s="472"/>
      <c r="AH48" s="472"/>
      <c r="AI48" s="472"/>
      <c r="AJ48" s="113"/>
      <c r="AK48" s="113"/>
      <c r="AL48" s="113"/>
      <c r="AM48" s="113"/>
      <c r="AN48" s="113"/>
      <c r="AO48" s="113"/>
    </row>
    <row r="49" spans="1:43" s="39" customFormat="1" ht="6.75" customHeight="1" x14ac:dyDescent="0.3">
      <c r="A49" s="5"/>
      <c r="B49" s="5"/>
      <c r="C49" s="5"/>
      <c r="D49" s="5"/>
      <c r="E49" s="5"/>
      <c r="F49" s="5"/>
      <c r="G49" s="187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187"/>
      <c r="AC49" s="187"/>
      <c r="AD49" s="365"/>
      <c r="AE49" s="365"/>
      <c r="AF49" s="365"/>
      <c r="AG49" s="472"/>
      <c r="AH49" s="472"/>
      <c r="AI49" s="472"/>
      <c r="AJ49" s="113"/>
      <c r="AK49" s="113"/>
      <c r="AL49" s="113"/>
      <c r="AM49" s="113"/>
      <c r="AN49" s="113"/>
      <c r="AO49" s="113"/>
    </row>
    <row r="50" spans="1:43" s="39" customFormat="1" ht="11.25" customHeight="1" thickBot="1" x14ac:dyDescent="0.35">
      <c r="A50" s="5"/>
      <c r="B50" s="5"/>
      <c r="C50" s="5"/>
      <c r="D50" s="5"/>
      <c r="E50" s="5"/>
      <c r="F50" s="5"/>
      <c r="G50" s="187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187"/>
      <c r="AC50" s="187"/>
      <c r="AD50" s="365"/>
      <c r="AE50" s="365"/>
      <c r="AF50" s="365"/>
      <c r="AG50" s="472"/>
      <c r="AH50" s="472"/>
      <c r="AI50" s="472"/>
      <c r="AJ50" s="113"/>
      <c r="AK50" s="113"/>
      <c r="AL50" s="113"/>
      <c r="AM50" s="113"/>
      <c r="AN50" s="113"/>
      <c r="AO50" s="113"/>
    </row>
    <row r="51" spans="1:43" s="39" customFormat="1" ht="75.75" customHeight="1" x14ac:dyDescent="0.3">
      <c r="A51" s="995" t="s">
        <v>382</v>
      </c>
      <c r="B51" s="996"/>
      <c r="C51" s="996"/>
      <c r="D51" s="996"/>
      <c r="E51" s="996"/>
      <c r="F51" s="996"/>
      <c r="G51" s="366"/>
      <c r="H51" s="137"/>
      <c r="I51" s="137"/>
      <c r="J51" s="667"/>
      <c r="K51" s="137"/>
      <c r="L51" s="137"/>
      <c r="M51" s="137"/>
      <c r="N51" s="137"/>
      <c r="O51" s="137"/>
      <c r="P51" s="137"/>
      <c r="Q51" s="137"/>
      <c r="R51" s="137"/>
      <c r="S51" s="660"/>
      <c r="T51" s="660"/>
      <c r="U51" s="660"/>
      <c r="V51" s="660"/>
      <c r="W51" s="660"/>
      <c r="X51" s="660"/>
      <c r="Y51" s="660"/>
      <c r="Z51" s="137"/>
      <c r="AA51" s="137"/>
      <c r="AB51" s="351"/>
      <c r="AC51" s="351"/>
      <c r="AD51" s="137"/>
      <c r="AE51" s="137"/>
      <c r="AF51" s="137"/>
      <c r="AG51" s="136"/>
      <c r="AH51" s="136"/>
      <c r="AI51" s="136"/>
      <c r="AJ51"/>
      <c r="AK51"/>
      <c r="AL51" s="113"/>
      <c r="AM51" s="113"/>
      <c r="AN51" s="113"/>
      <c r="AO51" s="113"/>
    </row>
    <row r="52" spans="1:43" s="39" customFormat="1" ht="21.75" customHeight="1" x14ac:dyDescent="0.3">
      <c r="A52" s="993" t="s">
        <v>201</v>
      </c>
      <c r="B52" s="994"/>
      <c r="C52" s="114" t="s">
        <v>2</v>
      </c>
      <c r="D52" s="114" t="s">
        <v>3</v>
      </c>
      <c r="E52" s="114" t="s">
        <v>4</v>
      </c>
      <c r="F52" s="114" t="s">
        <v>7</v>
      </c>
      <c r="G52" s="112"/>
      <c r="H52" s="137"/>
      <c r="I52" s="137"/>
      <c r="J52" s="667"/>
      <c r="K52" s="137"/>
      <c r="L52" s="137"/>
      <c r="M52" s="137"/>
      <c r="N52" s="137"/>
      <c r="O52" s="137"/>
      <c r="P52" s="137"/>
      <c r="Q52" s="351"/>
      <c r="R52" s="351"/>
      <c r="S52" s="665"/>
      <c r="T52" s="665"/>
      <c r="U52" s="665"/>
      <c r="V52" s="665"/>
      <c r="W52" s="665"/>
      <c r="X52" s="665"/>
      <c r="Y52" s="665"/>
      <c r="Z52" s="351"/>
      <c r="AA52" s="351"/>
      <c r="AB52" s="351"/>
      <c r="AC52" s="351"/>
      <c r="AD52" s="137"/>
      <c r="AE52" s="137"/>
      <c r="AF52" s="137"/>
      <c r="AG52" s="136"/>
      <c r="AH52" s="136"/>
      <c r="AI52" s="136"/>
      <c r="AJ52"/>
      <c r="AK52"/>
    </row>
    <row r="53" spans="1:43" s="39" customFormat="1" ht="112.5" hidden="1" customHeight="1" x14ac:dyDescent="0.3">
      <c r="A53" s="111"/>
      <c r="B53" s="95"/>
      <c r="C53" s="95"/>
      <c r="D53" s="95"/>
      <c r="E53" s="95"/>
      <c r="F53" s="95"/>
      <c r="G53" s="112"/>
      <c r="H53" s="137"/>
      <c r="I53" s="137"/>
      <c r="J53" s="667"/>
      <c r="K53" s="137"/>
      <c r="L53" s="137"/>
      <c r="M53" s="137"/>
      <c r="N53" s="137"/>
      <c r="O53" s="137"/>
      <c r="P53" s="137"/>
      <c r="Q53" s="137"/>
      <c r="R53" s="351"/>
      <c r="S53" s="660"/>
      <c r="T53" s="660"/>
      <c r="U53" s="660"/>
      <c r="V53" s="660"/>
      <c r="W53" s="660"/>
      <c r="X53" s="660"/>
      <c r="Y53" s="660"/>
      <c r="Z53" s="137"/>
      <c r="AA53" s="137"/>
      <c r="AB53" s="137"/>
      <c r="AC53" s="137"/>
      <c r="AD53" s="137"/>
      <c r="AE53" s="137"/>
      <c r="AF53" s="137"/>
      <c r="AG53" s="136"/>
      <c r="AH53" s="136"/>
      <c r="AI53" s="136"/>
      <c r="AJ53"/>
      <c r="AK53"/>
    </row>
    <row r="54" spans="1:43" s="39" customFormat="1" ht="8.25" customHeight="1" x14ac:dyDescent="0.3">
      <c r="A54" s="111"/>
      <c r="B54" s="95"/>
      <c r="C54" s="95"/>
      <c r="D54" s="95"/>
      <c r="E54" s="95"/>
      <c r="F54" s="95"/>
      <c r="G54" s="112"/>
      <c r="H54" s="137"/>
      <c r="I54" s="137"/>
      <c r="J54" s="667"/>
      <c r="K54" s="137"/>
      <c r="L54" s="137"/>
      <c r="M54" s="137"/>
      <c r="N54" s="137"/>
      <c r="O54" s="137"/>
      <c r="P54" s="137"/>
      <c r="Q54" s="137"/>
      <c r="R54" s="351"/>
      <c r="S54" s="660"/>
      <c r="T54" s="660"/>
      <c r="U54" s="660"/>
      <c r="V54" s="660"/>
      <c r="W54" s="660"/>
      <c r="X54" s="660"/>
      <c r="Y54" s="660"/>
      <c r="Z54" s="137"/>
      <c r="AA54" s="137"/>
      <c r="AB54" s="137"/>
      <c r="AC54" s="137"/>
      <c r="AD54" s="137"/>
      <c r="AE54" s="137"/>
      <c r="AF54" s="137"/>
      <c r="AG54" s="136"/>
      <c r="AH54" s="136"/>
      <c r="AI54" s="136"/>
      <c r="AJ54"/>
      <c r="AK54"/>
    </row>
    <row r="55" spans="1:43" s="39" customFormat="1" ht="14.25" x14ac:dyDescent="0.3">
      <c r="A55" s="345" t="s">
        <v>202</v>
      </c>
      <c r="B55" s="329">
        <v>1501</v>
      </c>
      <c r="C55" s="494"/>
      <c r="D55" s="495"/>
      <c r="E55" s="495"/>
      <c r="F55" s="175">
        <f>_15_01RB+_15_01TB+_15_01AB</f>
        <v>0</v>
      </c>
      <c r="G55" s="346"/>
      <c r="H55" s="137"/>
      <c r="I55" s="137" t="s">
        <v>250</v>
      </c>
      <c r="J55" s="667"/>
      <c r="K55" s="137"/>
      <c r="L55" s="137"/>
      <c r="M55" s="137"/>
      <c r="N55" s="137"/>
      <c r="O55" s="137"/>
      <c r="P55" s="137"/>
      <c r="Q55" s="137"/>
      <c r="R55" s="351"/>
      <c r="S55" s="660"/>
      <c r="T55" s="660"/>
      <c r="U55" s="660"/>
      <c r="V55" s="660"/>
      <c r="W55" s="660"/>
      <c r="X55" s="660"/>
      <c r="Y55" s="660"/>
      <c r="Z55" s="137"/>
      <c r="AA55" s="137"/>
      <c r="AB55" s="137"/>
      <c r="AC55" s="137"/>
      <c r="AD55" s="137"/>
      <c r="AE55" s="137"/>
      <c r="AF55" s="137"/>
      <c r="AG55" s="136"/>
      <c r="AH55" s="136"/>
      <c r="AI55" s="136"/>
      <c r="AJ55"/>
      <c r="AK55"/>
    </row>
    <row r="56" spans="1:43" s="39" customFormat="1" ht="14.25" x14ac:dyDescent="0.3">
      <c r="A56" s="347" t="s">
        <v>181</v>
      </c>
      <c r="B56" s="329">
        <v>1502</v>
      </c>
      <c r="C56" s="494"/>
      <c r="D56" s="495"/>
      <c r="E56" s="495"/>
      <c r="F56" s="175">
        <f>_15_02RA+_15_02TA+_15_02AA</f>
        <v>0</v>
      </c>
      <c r="G56" s="346"/>
      <c r="H56" s="137"/>
      <c r="I56" s="137"/>
      <c r="J56" s="667"/>
      <c r="K56" s="137"/>
      <c r="L56" s="137"/>
      <c r="M56" s="137"/>
      <c r="N56" s="137"/>
      <c r="O56" s="137"/>
      <c r="P56" s="137"/>
      <c r="Q56" s="137"/>
      <c r="R56" s="351"/>
      <c r="S56" s="660"/>
      <c r="T56" s="660"/>
      <c r="U56" s="660"/>
      <c r="V56" s="660"/>
      <c r="W56" s="660"/>
      <c r="X56" s="660"/>
      <c r="Y56" s="660"/>
      <c r="Z56" s="137"/>
      <c r="AA56" s="137"/>
      <c r="AB56" s="137"/>
      <c r="AC56" s="137"/>
      <c r="AD56" s="137"/>
      <c r="AE56" s="137"/>
      <c r="AF56" s="137"/>
      <c r="AG56" s="136"/>
      <c r="AH56" s="136"/>
      <c r="AI56" s="136"/>
      <c r="AJ56"/>
      <c r="AK56"/>
    </row>
    <row r="57" spans="1:43" s="39" customFormat="1" ht="14.25" x14ac:dyDescent="0.3">
      <c r="A57" s="347" t="s">
        <v>182</v>
      </c>
      <c r="B57" s="329">
        <v>1503</v>
      </c>
      <c r="C57" s="494"/>
      <c r="D57" s="495"/>
      <c r="E57" s="495"/>
      <c r="F57" s="175">
        <f>_15_03RS+_15_03TS+_15_03AS</f>
        <v>0</v>
      </c>
      <c r="G57" s="346"/>
      <c r="H57" s="137"/>
      <c r="I57" s="137"/>
      <c r="J57" s="667"/>
      <c r="K57" s="137"/>
      <c r="L57" s="137"/>
      <c r="M57" s="137"/>
      <c r="N57" s="137"/>
      <c r="O57" s="137"/>
      <c r="P57" s="137"/>
      <c r="Q57" s="137"/>
      <c r="R57" s="351"/>
      <c r="S57" s="660"/>
      <c r="T57" s="660"/>
      <c r="U57" s="660"/>
      <c r="V57" s="660"/>
      <c r="W57" s="660"/>
      <c r="X57" s="660"/>
      <c r="Y57" s="660"/>
      <c r="Z57" s="137"/>
      <c r="AA57" s="137"/>
      <c r="AB57" s="137"/>
      <c r="AC57" s="137"/>
      <c r="AD57" s="137"/>
      <c r="AE57" s="137"/>
      <c r="AF57" s="137"/>
      <c r="AG57" s="136"/>
      <c r="AH57" s="136"/>
      <c r="AI57" s="136"/>
      <c r="AJ57"/>
      <c r="AK57"/>
    </row>
    <row r="58" spans="1:43" s="39" customFormat="1" ht="9.75" customHeight="1" x14ac:dyDescent="0.3">
      <c r="A58" s="345"/>
      <c r="B58" s="303"/>
      <c r="C58" s="5"/>
      <c r="D58" s="303"/>
      <c r="E58" s="303"/>
      <c r="F58" s="303"/>
      <c r="G58" s="348"/>
      <c r="H58" s="137"/>
      <c r="I58" s="137"/>
      <c r="J58" s="667"/>
      <c r="K58" s="137"/>
      <c r="L58" s="137"/>
      <c r="M58" s="137"/>
      <c r="N58" s="137"/>
      <c r="O58" s="137"/>
      <c r="P58" s="137"/>
      <c r="Q58" s="137"/>
      <c r="R58" s="351"/>
      <c r="S58" s="660"/>
      <c r="T58" s="660"/>
      <c r="U58" s="660"/>
      <c r="V58" s="660"/>
      <c r="W58" s="660"/>
      <c r="X58" s="660"/>
      <c r="Y58" s="660"/>
      <c r="Z58" s="137"/>
      <c r="AA58" s="137"/>
      <c r="AB58" s="137"/>
      <c r="AC58" s="137"/>
      <c r="AD58" s="137"/>
      <c r="AE58" s="137"/>
      <c r="AF58" s="137"/>
      <c r="AG58" s="136"/>
      <c r="AH58" s="136"/>
      <c r="AI58" s="136"/>
      <c r="AJ58"/>
      <c r="AK58"/>
    </row>
    <row r="59" spans="1:43" s="39" customFormat="1" ht="18" customHeight="1" x14ac:dyDescent="0.3">
      <c r="A59" s="367" t="s">
        <v>199</v>
      </c>
      <c r="B59" s="326">
        <v>1504</v>
      </c>
      <c r="C59" s="484">
        <f>_15_01RB+_15_02RA+_15_03RS</f>
        <v>0</v>
      </c>
      <c r="D59" s="485">
        <f>_15_01TB+_15_02TA+_15_03TS</f>
        <v>0</v>
      </c>
      <c r="E59" s="485">
        <f>_15_01AB+_15_02AA+_15_03AS</f>
        <v>0</v>
      </c>
      <c r="F59" s="485">
        <f>_15_01GB+_15_02GA+_15_03GS</f>
        <v>0</v>
      </c>
      <c r="G59" s="368"/>
      <c r="H59" s="137"/>
      <c r="I59" s="137"/>
      <c r="J59" s="667"/>
      <c r="K59" s="137"/>
      <c r="L59" s="137"/>
      <c r="M59" s="137"/>
      <c r="N59" s="137"/>
      <c r="O59" s="137"/>
      <c r="P59" s="137"/>
      <c r="Q59" s="137"/>
      <c r="R59" s="351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6"/>
      <c r="AH59" s="136"/>
      <c r="AI59" s="136"/>
      <c r="AJ59"/>
      <c r="AK59"/>
      <c r="AL59"/>
      <c r="AM59"/>
      <c r="AN59"/>
      <c r="AO59"/>
      <c r="AP59"/>
      <c r="AQ59"/>
    </row>
    <row r="60" spans="1:43" s="39" customFormat="1" ht="11.25" customHeight="1" thickBot="1" x14ac:dyDescent="0.35">
      <c r="A60" s="360"/>
      <c r="B60" s="361"/>
      <c r="C60" s="369"/>
      <c r="D60" s="369"/>
      <c r="E60" s="209"/>
      <c r="F60" s="209"/>
      <c r="G60" s="210"/>
      <c r="H60" s="137"/>
      <c r="I60" s="137"/>
      <c r="J60" s="667"/>
      <c r="K60" s="137"/>
      <c r="L60" s="137"/>
      <c r="M60" s="137"/>
      <c r="N60" s="137"/>
      <c r="O60" s="137"/>
      <c r="P60" s="137"/>
      <c r="Q60" s="137"/>
      <c r="R60" s="351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6"/>
      <c r="AH60" s="136"/>
      <c r="AI60" s="136"/>
      <c r="AJ60"/>
      <c r="AK60"/>
      <c r="AL60"/>
      <c r="AM60"/>
      <c r="AN60"/>
      <c r="AO60"/>
      <c r="AP60"/>
      <c r="AQ60"/>
    </row>
    <row r="61" spans="1:43" s="39" customFormat="1" ht="19.5" customHeight="1" x14ac:dyDescent="0.3">
      <c r="A61" s="992" t="s">
        <v>203</v>
      </c>
      <c r="B61" s="992"/>
      <c r="C61" s="992"/>
      <c r="D61" s="992"/>
      <c r="E61" s="992"/>
      <c r="F61" s="992"/>
      <c r="G61" s="992"/>
      <c r="H61" s="137"/>
      <c r="I61" s="137"/>
      <c r="J61" s="667"/>
      <c r="K61" s="137"/>
      <c r="L61" s="137"/>
      <c r="M61" s="137"/>
      <c r="N61" s="137"/>
      <c r="O61" s="137"/>
      <c r="P61" s="137"/>
      <c r="Q61" s="137"/>
      <c r="R61" s="351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6"/>
      <c r="AH61" s="136"/>
      <c r="AI61" s="136"/>
      <c r="AJ61"/>
      <c r="AK61"/>
      <c r="AL61"/>
      <c r="AM61"/>
      <c r="AN61"/>
      <c r="AO61"/>
      <c r="AP61"/>
      <c r="AQ61"/>
    </row>
    <row r="62" spans="1:43" x14ac:dyDescent="0.2">
      <c r="A62" s="91"/>
      <c r="B62" s="91"/>
      <c r="C62" s="91"/>
      <c r="D62" s="91"/>
      <c r="E62" s="91"/>
      <c r="F62" s="91"/>
      <c r="G62" s="91"/>
    </row>
  </sheetData>
  <sheetProtection algorithmName="SHA-512" hashValue="L4SVyy+kMbzNncSVZ31O29MEDgrG3pXdLNbygjkrNuJj1iHNq/eR1G6paYk1ICL202giowh+WANGc+zosCDJNg==" saltValue="1FA1b0GrxaBvkqGAWufizA==" spinCount="100000" sheet="1" objects="1" scenarios="1" selectLockedCells="1"/>
  <mergeCells count="9">
    <mergeCell ref="B2:C2"/>
    <mergeCell ref="A61:G61"/>
    <mergeCell ref="A52:B52"/>
    <mergeCell ref="A51:F51"/>
    <mergeCell ref="A5:F5"/>
    <mergeCell ref="A6:F6"/>
    <mergeCell ref="A7:F7"/>
    <mergeCell ref="A4:G4"/>
    <mergeCell ref="A46:G46"/>
  </mergeCells>
  <conditionalFormatting sqref="F43">
    <cfRule type="cellIs" dxfId="151" priority="116" stopIfTrue="1" operator="notEqual">
      <formula>$K$43</formula>
    </cfRule>
  </conditionalFormatting>
  <conditionalFormatting sqref="C59">
    <cfRule type="cellIs" dxfId="150" priority="114" stopIfTrue="1" operator="notEqual">
      <formula>$J$10</formula>
    </cfRule>
  </conditionalFormatting>
  <conditionalFormatting sqref="D59">
    <cfRule type="cellIs" dxfId="149" priority="113" stopIfTrue="1" operator="notEqual">
      <formula>$J$11</formula>
    </cfRule>
  </conditionalFormatting>
  <conditionalFormatting sqref="E59">
    <cfRule type="cellIs" dxfId="148" priority="112" stopIfTrue="1" operator="notEqual">
      <formula>$J$12</formula>
    </cfRule>
  </conditionalFormatting>
  <conditionalFormatting sqref="F59">
    <cfRule type="cellIs" dxfId="147" priority="111" stopIfTrue="1" operator="notEqual">
      <formula>$J$13</formula>
    </cfRule>
  </conditionalFormatting>
  <conditionalFormatting sqref="D11">
    <cfRule type="cellIs" dxfId="146" priority="57" stopIfTrue="1" operator="greaterThan">
      <formula>$D$10</formula>
    </cfRule>
    <cfRule type="cellIs" dxfId="145" priority="106" stopIfTrue="1" operator="lessThan">
      <formula>$U$10</formula>
    </cfRule>
  </conditionalFormatting>
  <conditionalFormatting sqref="E11">
    <cfRule type="cellIs" dxfId="144" priority="56" stopIfTrue="1" operator="greaterThan">
      <formula>$E$10</formula>
    </cfRule>
    <cfRule type="cellIs" dxfId="143" priority="105" stopIfTrue="1" operator="lessThan">
      <formula>$V$10</formula>
    </cfRule>
  </conditionalFormatting>
  <conditionalFormatting sqref="F11">
    <cfRule type="cellIs" dxfId="142" priority="55" stopIfTrue="1" operator="greaterThan">
      <formula>$F$10</formula>
    </cfRule>
    <cfRule type="cellIs" dxfId="141" priority="104" stopIfTrue="1" operator="lessThan">
      <formula>$W$10</formula>
    </cfRule>
  </conditionalFormatting>
  <conditionalFormatting sqref="D13">
    <cfRule type="cellIs" dxfId="140" priority="54" stopIfTrue="1" operator="lessThan">
      <formula>$U$12</formula>
    </cfRule>
    <cfRule type="cellIs" dxfId="139" priority="103" stopIfTrue="1" operator="greaterThan">
      <formula>$D$12</formula>
    </cfRule>
  </conditionalFormatting>
  <conditionalFormatting sqref="E13">
    <cfRule type="cellIs" dxfId="138" priority="53" stopIfTrue="1" operator="lessThan">
      <formula>$V$12</formula>
    </cfRule>
    <cfRule type="cellIs" dxfId="137" priority="101" stopIfTrue="1" operator="greaterThan">
      <formula>$E$12</formula>
    </cfRule>
    <cfRule type="cellIs" dxfId="136" priority="102" stopIfTrue="1" operator="greaterThan">
      <formula>$E$12</formula>
    </cfRule>
  </conditionalFormatting>
  <conditionalFormatting sqref="F13">
    <cfRule type="cellIs" dxfId="135" priority="52" stopIfTrue="1" operator="lessThan">
      <formula>$W$12</formula>
    </cfRule>
    <cfRule type="cellIs" dxfId="134" priority="100" stopIfTrue="1" operator="greaterThan">
      <formula>$F$12</formula>
    </cfRule>
  </conditionalFormatting>
  <conditionalFormatting sqref="D15">
    <cfRule type="cellIs" dxfId="133" priority="51" stopIfTrue="1" operator="greaterThan">
      <formula>$D$14</formula>
    </cfRule>
    <cfRule type="cellIs" dxfId="132" priority="99" stopIfTrue="1" operator="lessThan">
      <formula>$U$14</formula>
    </cfRule>
  </conditionalFormatting>
  <conditionalFormatting sqref="E15">
    <cfRule type="cellIs" dxfId="131" priority="50" stopIfTrue="1" operator="greaterThan">
      <formula>$E$14</formula>
    </cfRule>
    <cfRule type="cellIs" dxfId="130" priority="98" stopIfTrue="1" operator="lessThan">
      <formula>$V$14</formula>
    </cfRule>
  </conditionalFormatting>
  <conditionalFormatting sqref="F15">
    <cfRule type="cellIs" dxfId="129" priority="49" stopIfTrue="1" operator="greaterThan">
      <formula>$F$14</formula>
    </cfRule>
    <cfRule type="cellIs" dxfId="128" priority="97" stopIfTrue="1" operator="lessThan">
      <formula>$W$14</formula>
    </cfRule>
  </conditionalFormatting>
  <conditionalFormatting sqref="D17">
    <cfRule type="cellIs" dxfId="127" priority="48" stopIfTrue="1" operator="greaterThan">
      <formula>$D$16</formula>
    </cfRule>
    <cfRule type="cellIs" dxfId="126" priority="96" stopIfTrue="1" operator="lessThan">
      <formula>$U$16</formula>
    </cfRule>
  </conditionalFormatting>
  <conditionalFormatting sqref="E17">
    <cfRule type="cellIs" dxfId="125" priority="47" stopIfTrue="1" operator="greaterThan">
      <formula>$E$16</formula>
    </cfRule>
    <cfRule type="cellIs" dxfId="124" priority="95" stopIfTrue="1" operator="lessThan">
      <formula>$V$16</formula>
    </cfRule>
  </conditionalFormatting>
  <conditionalFormatting sqref="F17">
    <cfRule type="cellIs" dxfId="123" priority="46" stopIfTrue="1" operator="greaterThan">
      <formula>$F$16</formula>
    </cfRule>
    <cfRule type="cellIs" dxfId="122" priority="94" stopIfTrue="1" operator="lessThan">
      <formula>$W$16</formula>
    </cfRule>
  </conditionalFormatting>
  <conditionalFormatting sqref="D19">
    <cfRule type="cellIs" dxfId="121" priority="45" stopIfTrue="1" operator="greaterThan">
      <formula>$D$18</formula>
    </cfRule>
    <cfRule type="cellIs" dxfId="120" priority="93" stopIfTrue="1" operator="lessThan">
      <formula>$U$18</formula>
    </cfRule>
  </conditionalFormatting>
  <conditionalFormatting sqref="E19">
    <cfRule type="cellIs" dxfId="119" priority="44" stopIfTrue="1" operator="greaterThan">
      <formula>$E$18</formula>
    </cfRule>
    <cfRule type="cellIs" dxfId="118" priority="92" stopIfTrue="1" operator="lessThan">
      <formula>$V$18</formula>
    </cfRule>
  </conditionalFormatting>
  <conditionalFormatting sqref="F19">
    <cfRule type="cellIs" dxfId="117" priority="43" stopIfTrue="1" operator="greaterThan">
      <formula>$F$18</formula>
    </cfRule>
    <cfRule type="cellIs" dxfId="116" priority="91" stopIfTrue="1" operator="lessThan">
      <formula>$W$18</formula>
    </cfRule>
  </conditionalFormatting>
  <conditionalFormatting sqref="D22">
    <cfRule type="cellIs" dxfId="115" priority="42" stopIfTrue="1" operator="greaterThan">
      <formula>$D$21</formula>
    </cfRule>
    <cfRule type="cellIs" dxfId="114" priority="90" stopIfTrue="1" operator="lessThan">
      <formula>$U$21</formula>
    </cfRule>
  </conditionalFormatting>
  <conditionalFormatting sqref="E22">
    <cfRule type="cellIs" dxfId="113" priority="41" stopIfTrue="1" operator="greaterThan">
      <formula>$E$21</formula>
    </cfRule>
    <cfRule type="cellIs" dxfId="112" priority="89" stopIfTrue="1" operator="lessThan">
      <formula>$V$21</formula>
    </cfRule>
  </conditionalFormatting>
  <conditionalFormatting sqref="F22">
    <cfRule type="cellIs" dxfId="111" priority="40" stopIfTrue="1" operator="greaterThan">
      <formula>$F$21</formula>
    </cfRule>
    <cfRule type="cellIs" dxfId="110" priority="88" stopIfTrue="1" operator="lessThan">
      <formula>$W$21</formula>
    </cfRule>
  </conditionalFormatting>
  <conditionalFormatting sqref="D24">
    <cfRule type="cellIs" dxfId="109" priority="39" stopIfTrue="1" operator="greaterThan">
      <formula>$D$23</formula>
    </cfRule>
    <cfRule type="cellIs" dxfId="108" priority="87" stopIfTrue="1" operator="lessThan">
      <formula>$U$23</formula>
    </cfRule>
  </conditionalFormatting>
  <conditionalFormatting sqref="E24">
    <cfRule type="cellIs" dxfId="107" priority="38" stopIfTrue="1" operator="greaterThan">
      <formula>$E$23</formula>
    </cfRule>
    <cfRule type="cellIs" dxfId="106" priority="86" stopIfTrue="1" operator="lessThan">
      <formula>$V$23</formula>
    </cfRule>
  </conditionalFormatting>
  <conditionalFormatting sqref="F24">
    <cfRule type="cellIs" dxfId="105" priority="37" stopIfTrue="1" operator="greaterThan">
      <formula>$F$23</formula>
    </cfRule>
    <cfRule type="cellIs" dxfId="104" priority="85" stopIfTrue="1" operator="lessThan">
      <formula>$W$23</formula>
    </cfRule>
  </conditionalFormatting>
  <conditionalFormatting sqref="D26">
    <cfRule type="cellIs" dxfId="103" priority="36" stopIfTrue="1" operator="greaterThan">
      <formula>$D$25</formula>
    </cfRule>
    <cfRule type="cellIs" dxfId="102" priority="84" stopIfTrue="1" operator="lessThan">
      <formula>$U$25</formula>
    </cfRule>
  </conditionalFormatting>
  <conditionalFormatting sqref="E26">
    <cfRule type="cellIs" dxfId="101" priority="35" stopIfTrue="1" operator="greaterThan">
      <formula>$E$25</formula>
    </cfRule>
    <cfRule type="cellIs" dxfId="100" priority="83" stopIfTrue="1" operator="lessThan">
      <formula>$V$25</formula>
    </cfRule>
  </conditionalFormatting>
  <conditionalFormatting sqref="F26">
    <cfRule type="cellIs" dxfId="99" priority="34" stopIfTrue="1" operator="greaterThan">
      <formula>$F$25</formula>
    </cfRule>
    <cfRule type="cellIs" dxfId="98" priority="82" stopIfTrue="1" operator="lessThan">
      <formula>$W$25</formula>
    </cfRule>
  </conditionalFormatting>
  <conditionalFormatting sqref="D28">
    <cfRule type="cellIs" dxfId="97" priority="33" stopIfTrue="1" operator="greaterThan">
      <formula>$D$27</formula>
    </cfRule>
    <cfRule type="cellIs" dxfId="96" priority="81" stopIfTrue="1" operator="lessThan">
      <formula>$U$27</formula>
    </cfRule>
  </conditionalFormatting>
  <conditionalFormatting sqref="E28">
    <cfRule type="cellIs" dxfId="95" priority="32" stopIfTrue="1" operator="greaterThan">
      <formula>$E$27</formula>
    </cfRule>
    <cfRule type="cellIs" dxfId="94" priority="80" stopIfTrue="1" operator="lessThan">
      <formula>$V$27</formula>
    </cfRule>
  </conditionalFormatting>
  <conditionalFormatting sqref="F28">
    <cfRule type="cellIs" dxfId="93" priority="31" stopIfTrue="1" operator="greaterThan">
      <formula>$F$27</formula>
    </cfRule>
    <cfRule type="cellIs" dxfId="92" priority="79" stopIfTrue="1" operator="lessThan">
      <formula>$W$27</formula>
    </cfRule>
  </conditionalFormatting>
  <conditionalFormatting sqref="D30">
    <cfRule type="cellIs" dxfId="91" priority="30" stopIfTrue="1" operator="greaterThan">
      <formula>$D$29</formula>
    </cfRule>
    <cfRule type="cellIs" dxfId="90" priority="78" stopIfTrue="1" operator="lessThan">
      <formula>$U$29</formula>
    </cfRule>
  </conditionalFormatting>
  <conditionalFormatting sqref="E30">
    <cfRule type="cellIs" dxfId="89" priority="29" stopIfTrue="1" operator="greaterThan">
      <formula>$E$29</formula>
    </cfRule>
    <cfRule type="cellIs" dxfId="88" priority="77" stopIfTrue="1" operator="lessThan">
      <formula>$V$29</formula>
    </cfRule>
  </conditionalFormatting>
  <conditionalFormatting sqref="F30">
    <cfRule type="cellIs" dxfId="87" priority="28" stopIfTrue="1" operator="greaterThan">
      <formula>$F$29</formula>
    </cfRule>
    <cfRule type="cellIs" dxfId="86" priority="76" stopIfTrue="1" operator="lessThan">
      <formula>$W$29</formula>
    </cfRule>
  </conditionalFormatting>
  <conditionalFormatting sqref="D33">
    <cfRule type="cellIs" dxfId="85" priority="27" stopIfTrue="1" operator="greaterThan">
      <formula>$D$32</formula>
    </cfRule>
    <cfRule type="cellIs" dxfId="84" priority="75" stopIfTrue="1" operator="lessThan">
      <formula>$U$32</formula>
    </cfRule>
  </conditionalFormatting>
  <conditionalFormatting sqref="E33">
    <cfRule type="cellIs" dxfId="83" priority="26" stopIfTrue="1" operator="greaterThan">
      <formula>$E$32</formula>
    </cfRule>
    <cfRule type="cellIs" dxfId="82" priority="74" stopIfTrue="1" operator="lessThan">
      <formula>$V$32</formula>
    </cfRule>
  </conditionalFormatting>
  <conditionalFormatting sqref="F33">
    <cfRule type="cellIs" dxfId="81" priority="25" stopIfTrue="1" operator="greaterThan">
      <formula>$F$32</formula>
    </cfRule>
    <cfRule type="cellIs" dxfId="80" priority="73" stopIfTrue="1" operator="lessThan">
      <formula>$W$32</formula>
    </cfRule>
  </conditionalFormatting>
  <conditionalFormatting sqref="D35">
    <cfRule type="cellIs" dxfId="79" priority="24" stopIfTrue="1" operator="greaterThan">
      <formula>$D$34</formula>
    </cfRule>
    <cfRule type="cellIs" dxfId="78" priority="72" stopIfTrue="1" operator="lessThan">
      <formula>$U$34</formula>
    </cfRule>
  </conditionalFormatting>
  <conditionalFormatting sqref="E35">
    <cfRule type="cellIs" dxfId="77" priority="23" stopIfTrue="1" operator="greaterThan">
      <formula>$E$34</formula>
    </cfRule>
    <cfRule type="cellIs" dxfId="76" priority="71" stopIfTrue="1" operator="lessThan">
      <formula>$V$34</formula>
    </cfRule>
  </conditionalFormatting>
  <conditionalFormatting sqref="F35">
    <cfRule type="cellIs" dxfId="75" priority="22" stopIfTrue="1" operator="greaterThan">
      <formula>$F$34</formula>
    </cfRule>
    <cfRule type="cellIs" dxfId="74" priority="70" stopIfTrue="1" operator="lessThan">
      <formula>$W$34</formula>
    </cfRule>
  </conditionalFormatting>
  <conditionalFormatting sqref="D37">
    <cfRule type="cellIs" dxfId="73" priority="21" stopIfTrue="1" operator="greaterThan">
      <formula>$D$36</formula>
    </cfRule>
    <cfRule type="cellIs" dxfId="72" priority="69" stopIfTrue="1" operator="lessThan">
      <formula>$U$36</formula>
    </cfRule>
  </conditionalFormatting>
  <conditionalFormatting sqref="E37">
    <cfRule type="cellIs" dxfId="71" priority="20" stopIfTrue="1" operator="greaterThan">
      <formula>$E$36</formula>
    </cfRule>
    <cfRule type="cellIs" dxfId="70" priority="68" stopIfTrue="1" operator="lessThan">
      <formula>$V$36</formula>
    </cfRule>
  </conditionalFormatting>
  <conditionalFormatting sqref="F37">
    <cfRule type="cellIs" dxfId="69" priority="19" stopIfTrue="1" operator="greaterThan">
      <formula>$F$36</formula>
    </cfRule>
    <cfRule type="cellIs" dxfId="68" priority="67" stopIfTrue="1" operator="lessThan">
      <formula>$W$36</formula>
    </cfRule>
  </conditionalFormatting>
  <conditionalFormatting sqref="D39">
    <cfRule type="cellIs" dxfId="67" priority="18" stopIfTrue="1" operator="greaterThan">
      <formula>$D$38</formula>
    </cfRule>
    <cfRule type="cellIs" dxfId="66" priority="66" stopIfTrue="1" operator="lessThan">
      <formula>$U$38</formula>
    </cfRule>
  </conditionalFormatting>
  <conditionalFormatting sqref="E39">
    <cfRule type="cellIs" dxfId="65" priority="17" stopIfTrue="1" operator="greaterThan">
      <formula>$E$38</formula>
    </cfRule>
    <cfRule type="cellIs" dxfId="64" priority="65" stopIfTrue="1" operator="lessThan">
      <formula>$V$38</formula>
    </cfRule>
  </conditionalFormatting>
  <conditionalFormatting sqref="F39">
    <cfRule type="cellIs" dxfId="63" priority="16" stopIfTrue="1" operator="greaterThan">
      <formula>$F$38</formula>
    </cfRule>
    <cfRule type="cellIs" dxfId="62" priority="64" stopIfTrue="1" operator="lessThan">
      <formula>$W$38</formula>
    </cfRule>
  </conditionalFormatting>
  <conditionalFormatting sqref="D41">
    <cfRule type="cellIs" dxfId="61" priority="15" stopIfTrue="1" operator="greaterThan">
      <formula>$D$40</formula>
    </cfRule>
    <cfRule type="cellIs" dxfId="60" priority="63" stopIfTrue="1" operator="lessThan">
      <formula>$U$40</formula>
    </cfRule>
  </conditionalFormatting>
  <conditionalFormatting sqref="E41">
    <cfRule type="cellIs" dxfId="59" priority="14" stopIfTrue="1" operator="greaterThan">
      <formula>$E$40</formula>
    </cfRule>
    <cfRule type="cellIs" dxfId="58" priority="62" stopIfTrue="1" operator="lessThan">
      <formula>$V$40</formula>
    </cfRule>
  </conditionalFormatting>
  <conditionalFormatting sqref="F41">
    <cfRule type="cellIs" dxfId="57" priority="13" stopIfTrue="1" operator="greaterThan">
      <formula>$F$40</formula>
    </cfRule>
    <cfRule type="cellIs" dxfId="56" priority="61" stopIfTrue="1" operator="lessThan">
      <formula>$W$40</formula>
    </cfRule>
  </conditionalFormatting>
  <conditionalFormatting sqref="D44">
    <cfRule type="cellIs" dxfId="55" priority="3" stopIfTrue="1" operator="lessThan">
      <formula>$U$42</formula>
    </cfRule>
    <cfRule type="cellIs" dxfId="54" priority="6" stopIfTrue="1" operator="greaterThan">
      <formula>$D$43</formula>
    </cfRule>
    <cfRule type="cellIs" dxfId="53" priority="60" stopIfTrue="1" operator="greaterThan">
      <formula>$D$43</formula>
    </cfRule>
  </conditionalFormatting>
  <conditionalFormatting sqref="E44">
    <cfRule type="cellIs" dxfId="52" priority="2" stopIfTrue="1" operator="lessThan">
      <formula>$V$42</formula>
    </cfRule>
    <cfRule type="cellIs" dxfId="51" priority="5" stopIfTrue="1" operator="greaterThan">
      <formula>$E$43</formula>
    </cfRule>
    <cfRule type="cellIs" dxfId="50" priority="59" stopIfTrue="1" operator="greaterThan">
      <formula>$E$43</formula>
    </cfRule>
  </conditionalFormatting>
  <conditionalFormatting sqref="F44">
    <cfRule type="cellIs" dxfId="49" priority="1" stopIfTrue="1" operator="lessThan">
      <formula>$W$42</formula>
    </cfRule>
    <cfRule type="cellIs" dxfId="48" priority="4" stopIfTrue="1" operator="greaterThan">
      <formula>$F$43</formula>
    </cfRule>
    <cfRule type="cellIs" dxfId="47" priority="58" stopIfTrue="1" operator="greaterThan">
      <formula>$F$43</formula>
    </cfRule>
  </conditionalFormatting>
  <conditionalFormatting sqref="U43">
    <cfRule type="cellIs" dxfId="46" priority="9" stopIfTrue="1" operator="greaterThan">
      <formula>$D$43</formula>
    </cfRule>
  </conditionalFormatting>
  <conditionalFormatting sqref="V43">
    <cfRule type="cellIs" dxfId="45" priority="8" stopIfTrue="1" operator="greaterThan">
      <formula>$E$43</formula>
    </cfRule>
  </conditionalFormatting>
  <conditionalFormatting sqref="W43">
    <cfRule type="cellIs" dxfId="44" priority="7" stopIfTrue="1" operator="greaterThan">
      <formula>$F$43</formula>
    </cfRule>
  </conditionalFormatting>
  <dataValidations xWindow="649" yWindow="453" count="1">
    <dataValidation type="whole" allowBlank="1" showInputMessage="1" showErrorMessage="1" promptTitle="Attenzione!" prompt="Indicare anche il corrispondente valore in e.t.p. nella cella sottostante." sqref="D10:E10 D12:E12 D14:E14 D16:E16 D18:E18 D21:E21 D23:E23 D25:E25 D27:E27 D29:E29 D32:E32 D34:E34 D36:E36 D38:E38 D40:E40" xr:uid="{00000000-0002-0000-0900-000000000000}">
      <formula1>1</formula1>
      <formula2>10000</formula2>
    </dataValidation>
  </dataValidations>
  <pageMargins left="0.7" right="0.7" top="0.7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X63"/>
  <sheetViews>
    <sheetView showGridLines="0" topLeftCell="A37" workbookViewId="0">
      <selection activeCell="K62" sqref="K62"/>
    </sheetView>
  </sheetViews>
  <sheetFormatPr defaultRowHeight="12.75" x14ac:dyDescent="0.2"/>
  <cols>
    <col min="1" max="1" width="2.28515625" style="87" customWidth="1"/>
    <col min="2" max="2" width="66.5703125" customWidth="1"/>
    <col min="3" max="3" width="5" customWidth="1"/>
    <col min="4" max="5" width="7.85546875" customWidth="1"/>
    <col min="6" max="6" width="9.28515625" customWidth="1"/>
    <col min="7" max="7" width="10.140625" customWidth="1"/>
    <col min="8" max="9" width="8.5703125" customWidth="1"/>
    <col min="10" max="11" width="9.140625" customWidth="1"/>
    <col min="12" max="12" width="2" customWidth="1"/>
    <col min="13" max="14" width="9.140625" style="673"/>
    <col min="15" max="16" width="10" style="673" bestFit="1" customWidth="1"/>
    <col min="17" max="17" width="16" style="673" customWidth="1"/>
    <col min="18" max="18" width="12.7109375" style="673" customWidth="1"/>
    <col min="19" max="19" width="13.42578125" style="673" customWidth="1"/>
    <col min="20" max="20" width="10.85546875" style="673" customWidth="1"/>
    <col min="21" max="22" width="9.140625" style="673"/>
    <col min="23" max="23" width="9.140625" customWidth="1"/>
  </cols>
  <sheetData>
    <row r="1" spans="1:16" ht="13.5" x14ac:dyDescent="0.25">
      <c r="A1" s="173"/>
      <c r="B1" s="91"/>
      <c r="C1" s="91"/>
      <c r="D1" s="91"/>
      <c r="E1" s="91"/>
      <c r="F1" s="55"/>
      <c r="G1" s="6"/>
      <c r="H1" s="371"/>
      <c r="I1" s="371"/>
      <c r="J1" s="371"/>
      <c r="K1" s="371"/>
      <c r="L1" s="371"/>
      <c r="M1" s="672"/>
    </row>
    <row r="2" spans="1:16" ht="3.75" customHeight="1" x14ac:dyDescent="0.25">
      <c r="A2" s="173"/>
      <c r="B2" s="91"/>
      <c r="C2" s="91"/>
      <c r="D2" s="91"/>
      <c r="E2" s="91"/>
      <c r="F2" s="55"/>
      <c r="G2" s="6"/>
      <c r="H2" s="371"/>
      <c r="I2" s="371"/>
      <c r="J2" s="371"/>
      <c r="K2" s="371"/>
      <c r="L2" s="371"/>
      <c r="M2" s="672"/>
    </row>
    <row r="3" spans="1:16" ht="53.25" customHeight="1" x14ac:dyDescent="0.2">
      <c r="A3" s="1011" t="s">
        <v>383</v>
      </c>
      <c r="B3" s="1012"/>
      <c r="C3" s="1012"/>
      <c r="D3" s="1012"/>
      <c r="E3" s="1012"/>
      <c r="F3" s="1012"/>
      <c r="G3" s="1012"/>
      <c r="H3" s="988"/>
      <c r="I3" s="988"/>
      <c r="J3" s="988"/>
      <c r="K3" s="988"/>
      <c r="L3" s="1013"/>
    </row>
    <row r="4" spans="1:16" ht="39" customHeight="1" x14ac:dyDescent="0.2">
      <c r="A4" s="1014" t="s">
        <v>8</v>
      </c>
      <c r="B4" s="1015"/>
      <c r="C4" s="1016"/>
      <c r="D4" s="1042" t="s">
        <v>209</v>
      </c>
      <c r="E4" s="1043"/>
      <c r="F4" s="1043"/>
      <c r="G4" s="1043"/>
      <c r="H4" s="1044" t="s">
        <v>36</v>
      </c>
      <c r="I4" s="1044"/>
      <c r="J4" s="1044"/>
      <c r="K4" s="1044"/>
      <c r="L4" s="372"/>
    </row>
    <row r="5" spans="1:16" ht="29.25" customHeight="1" x14ac:dyDescent="0.2">
      <c r="A5" s="1017"/>
      <c r="B5" s="1018"/>
      <c r="C5" s="1019"/>
      <c r="D5" s="1045" t="s">
        <v>9</v>
      </c>
      <c r="E5" s="1045"/>
      <c r="F5" s="1045" t="s">
        <v>10</v>
      </c>
      <c r="G5" s="1045"/>
      <c r="H5" s="1041" t="s">
        <v>9</v>
      </c>
      <c r="I5" s="1041"/>
      <c r="J5" s="1041" t="s">
        <v>10</v>
      </c>
      <c r="K5" s="1041"/>
      <c r="L5" s="334"/>
    </row>
    <row r="6" spans="1:16" x14ac:dyDescent="0.2">
      <c r="A6" s="1020"/>
      <c r="B6" s="1021"/>
      <c r="C6" s="1022"/>
      <c r="D6" s="373" t="s">
        <v>5</v>
      </c>
      <c r="E6" s="154" t="s">
        <v>6</v>
      </c>
      <c r="F6" s="373" t="s">
        <v>5</v>
      </c>
      <c r="G6" s="154" t="s">
        <v>6</v>
      </c>
      <c r="H6" s="373" t="s">
        <v>5</v>
      </c>
      <c r="I6" s="154" t="s">
        <v>6</v>
      </c>
      <c r="J6" s="373" t="s">
        <v>5</v>
      </c>
      <c r="K6" s="154" t="s">
        <v>6</v>
      </c>
      <c r="L6" s="334"/>
    </row>
    <row r="7" spans="1:16" ht="5.25" customHeight="1" x14ac:dyDescent="0.2">
      <c r="A7" s="333"/>
      <c r="B7" s="173"/>
      <c r="C7" s="173"/>
      <c r="D7" s="202"/>
      <c r="E7" s="202"/>
      <c r="F7" s="202"/>
      <c r="G7" s="202"/>
      <c r="H7" s="202"/>
      <c r="I7" s="202"/>
      <c r="J7" s="202"/>
      <c r="K7" s="202"/>
      <c r="L7" s="334"/>
    </row>
    <row r="8" spans="1:16" x14ac:dyDescent="0.2">
      <c r="A8" s="333"/>
      <c r="B8" s="350" t="s">
        <v>204</v>
      </c>
      <c r="C8" s="350">
        <v>1601</v>
      </c>
      <c r="D8" s="374"/>
      <c r="E8" s="374"/>
      <c r="F8" s="375"/>
      <c r="G8" s="375"/>
      <c r="H8" s="374"/>
      <c r="I8" s="374"/>
      <c r="J8" s="375"/>
      <c r="K8" s="376"/>
      <c r="L8" s="334"/>
    </row>
    <row r="9" spans="1:16" x14ac:dyDescent="0.2">
      <c r="A9" s="333"/>
      <c r="B9" s="350" t="s">
        <v>155</v>
      </c>
      <c r="C9" s="350">
        <v>1602</v>
      </c>
      <c r="D9" s="374"/>
      <c r="E9" s="374"/>
      <c r="F9" s="375"/>
      <c r="G9" s="375"/>
      <c r="H9" s="374"/>
      <c r="I9" s="374"/>
      <c r="J9" s="375"/>
      <c r="K9" s="376"/>
      <c r="L9" s="334"/>
      <c r="O9" s="674"/>
      <c r="P9" s="691"/>
    </row>
    <row r="10" spans="1:16" x14ac:dyDescent="0.2">
      <c r="A10" s="333"/>
      <c r="B10" s="350" t="s">
        <v>156</v>
      </c>
      <c r="C10" s="350">
        <v>1603</v>
      </c>
      <c r="D10" s="374"/>
      <c r="E10" s="374"/>
      <c r="F10" s="375"/>
      <c r="G10" s="375"/>
      <c r="H10" s="374"/>
      <c r="I10" s="374"/>
      <c r="J10" s="375"/>
      <c r="K10" s="376"/>
      <c r="L10" s="334"/>
    </row>
    <row r="11" spans="1:16" ht="13.5" customHeight="1" x14ac:dyDescent="0.2">
      <c r="A11" s="333"/>
      <c r="B11" s="350" t="s">
        <v>205</v>
      </c>
      <c r="C11" s="350">
        <v>1641</v>
      </c>
      <c r="D11" s="374"/>
      <c r="E11" s="374"/>
      <c r="F11" s="375"/>
      <c r="G11" s="375"/>
      <c r="H11" s="374"/>
      <c r="I11" s="374"/>
      <c r="J11" s="375"/>
      <c r="K11" s="376"/>
      <c r="L11" s="334"/>
    </row>
    <row r="12" spans="1:16" ht="13.5" customHeight="1" x14ac:dyDescent="0.2">
      <c r="A12" s="333"/>
      <c r="B12" s="350" t="s">
        <v>206</v>
      </c>
      <c r="C12" s="350">
        <v>1642</v>
      </c>
      <c r="D12" s="374"/>
      <c r="E12" s="374"/>
      <c r="F12" s="375"/>
      <c r="G12" s="375"/>
      <c r="H12" s="374"/>
      <c r="I12" s="374"/>
      <c r="J12" s="375"/>
      <c r="K12" s="376"/>
      <c r="L12" s="334"/>
    </row>
    <row r="13" spans="1:16" x14ac:dyDescent="0.2">
      <c r="A13" s="333"/>
      <c r="B13" s="350" t="s">
        <v>159</v>
      </c>
      <c r="C13" s="350">
        <v>1605</v>
      </c>
      <c r="D13" s="374"/>
      <c r="E13" s="374"/>
      <c r="F13" s="375"/>
      <c r="G13" s="375"/>
      <c r="H13" s="374"/>
      <c r="I13" s="374"/>
      <c r="J13" s="375"/>
      <c r="K13" s="376"/>
      <c r="L13" s="334"/>
    </row>
    <row r="14" spans="1:16" ht="13.5" customHeight="1" x14ac:dyDescent="0.2">
      <c r="A14" s="333"/>
      <c r="B14" s="350" t="s">
        <v>207</v>
      </c>
      <c r="C14" s="350">
        <v>1606</v>
      </c>
      <c r="D14" s="374"/>
      <c r="E14" s="374"/>
      <c r="F14" s="375"/>
      <c r="G14" s="375"/>
      <c r="H14" s="374"/>
      <c r="I14" s="374"/>
      <c r="J14" s="375"/>
      <c r="K14" s="376"/>
      <c r="L14" s="334"/>
    </row>
    <row r="15" spans="1:16" x14ac:dyDescent="0.2">
      <c r="A15" s="333"/>
      <c r="B15" s="350" t="s">
        <v>161</v>
      </c>
      <c r="C15" s="350">
        <v>1607</v>
      </c>
      <c r="D15" s="374"/>
      <c r="E15" s="374"/>
      <c r="F15" s="375"/>
      <c r="G15" s="375"/>
      <c r="H15" s="374"/>
      <c r="I15" s="374"/>
      <c r="J15" s="375"/>
      <c r="K15" s="376"/>
      <c r="L15" s="334"/>
    </row>
    <row r="16" spans="1:16" ht="13.5" customHeight="1" x14ac:dyDescent="0.2">
      <c r="A16" s="333"/>
      <c r="B16" s="350" t="s">
        <v>162</v>
      </c>
      <c r="C16" s="350">
        <v>1608</v>
      </c>
      <c r="D16" s="374"/>
      <c r="E16" s="374"/>
      <c r="F16" s="375"/>
      <c r="G16" s="375"/>
      <c r="H16" s="374"/>
      <c r="I16" s="374"/>
      <c r="J16" s="375"/>
      <c r="K16" s="376"/>
      <c r="L16" s="334"/>
    </row>
    <row r="17" spans="1:24" x14ac:dyDescent="0.2">
      <c r="A17" s="333"/>
      <c r="B17" s="350" t="s">
        <v>163</v>
      </c>
      <c r="C17" s="350">
        <v>1609</v>
      </c>
      <c r="D17" s="374"/>
      <c r="E17" s="374"/>
      <c r="F17" s="375"/>
      <c r="G17" s="375"/>
      <c r="H17" s="374"/>
      <c r="I17" s="374"/>
      <c r="J17" s="375"/>
      <c r="K17" s="376"/>
      <c r="L17" s="334"/>
    </row>
    <row r="18" spans="1:24" x14ac:dyDescent="0.2">
      <c r="A18" s="333"/>
      <c r="B18" s="350" t="s">
        <v>164</v>
      </c>
      <c r="C18" s="350">
        <v>1610</v>
      </c>
      <c r="D18" s="374"/>
      <c r="E18" s="374"/>
      <c r="F18" s="375"/>
      <c r="G18" s="375"/>
      <c r="H18" s="374"/>
      <c r="I18" s="374"/>
      <c r="J18" s="375"/>
      <c r="K18" s="376"/>
      <c r="L18" s="334"/>
    </row>
    <row r="19" spans="1:24" x14ac:dyDescent="0.2">
      <c r="A19" s="333"/>
      <c r="B19" s="350" t="s">
        <v>165</v>
      </c>
      <c r="C19" s="350">
        <v>1611</v>
      </c>
      <c r="D19" s="374"/>
      <c r="E19" s="374"/>
      <c r="F19" s="375"/>
      <c r="G19" s="375"/>
      <c r="H19" s="374"/>
      <c r="I19" s="374"/>
      <c r="J19" s="375"/>
      <c r="K19" s="376"/>
      <c r="L19" s="334"/>
    </row>
    <row r="20" spans="1:24" x14ac:dyDescent="0.2">
      <c r="A20" s="333"/>
      <c r="B20" s="350" t="s">
        <v>166</v>
      </c>
      <c r="C20" s="350">
        <v>1612</v>
      </c>
      <c r="D20" s="374"/>
      <c r="E20" s="374"/>
      <c r="F20" s="375"/>
      <c r="G20" s="375"/>
      <c r="H20" s="374"/>
      <c r="I20" s="374"/>
      <c r="J20" s="375"/>
      <c r="K20" s="376"/>
      <c r="L20" s="334"/>
    </row>
    <row r="21" spans="1:24" x14ac:dyDescent="0.2">
      <c r="A21" s="333"/>
      <c r="B21" s="350" t="s">
        <v>167</v>
      </c>
      <c r="C21" s="350">
        <v>1613</v>
      </c>
      <c r="D21" s="374"/>
      <c r="E21" s="374"/>
      <c r="F21" s="375"/>
      <c r="G21" s="375"/>
      <c r="H21" s="374"/>
      <c r="I21" s="374"/>
      <c r="J21" s="375"/>
      <c r="K21" s="376"/>
      <c r="L21" s="334"/>
    </row>
    <row r="22" spans="1:24" x14ac:dyDescent="0.2">
      <c r="A22" s="333"/>
      <c r="B22" s="350" t="s">
        <v>168</v>
      </c>
      <c r="C22" s="350">
        <v>1614</v>
      </c>
      <c r="D22" s="374"/>
      <c r="E22" s="374"/>
      <c r="F22" s="375"/>
      <c r="G22" s="375"/>
      <c r="H22" s="374"/>
      <c r="I22" s="374"/>
      <c r="J22" s="375"/>
      <c r="K22" s="376"/>
      <c r="L22" s="334"/>
    </row>
    <row r="23" spans="1:24" x14ac:dyDescent="0.2">
      <c r="A23" s="333"/>
      <c r="B23" s="350" t="s">
        <v>169</v>
      </c>
      <c r="C23" s="350">
        <v>1615</v>
      </c>
      <c r="D23" s="374"/>
      <c r="E23" s="374"/>
      <c r="F23" s="375"/>
      <c r="G23" s="375"/>
      <c r="H23" s="374"/>
      <c r="I23" s="374"/>
      <c r="J23" s="375"/>
      <c r="K23" s="376"/>
      <c r="L23" s="334"/>
    </row>
    <row r="24" spans="1:24" x14ac:dyDescent="0.2">
      <c r="A24" s="333"/>
      <c r="B24" s="350" t="s">
        <v>170</v>
      </c>
      <c r="C24" s="350">
        <v>1616</v>
      </c>
      <c r="D24" s="374"/>
      <c r="E24" s="374"/>
      <c r="F24" s="375"/>
      <c r="G24" s="375"/>
      <c r="H24" s="374"/>
      <c r="I24" s="374"/>
      <c r="J24" s="375"/>
      <c r="K24" s="376"/>
      <c r="L24" s="334"/>
    </row>
    <row r="25" spans="1:24" x14ac:dyDescent="0.2">
      <c r="A25" s="333"/>
      <c r="B25" s="350" t="s">
        <v>171</v>
      </c>
      <c r="C25" s="350">
        <v>1617</v>
      </c>
      <c r="D25" s="374"/>
      <c r="E25" s="374"/>
      <c r="F25" s="375"/>
      <c r="G25" s="375"/>
      <c r="H25" s="374"/>
      <c r="I25" s="374"/>
      <c r="J25" s="375"/>
      <c r="K25" s="376"/>
      <c r="L25" s="334"/>
      <c r="M25" s="136"/>
      <c r="N25" s="136"/>
      <c r="O25" s="136"/>
      <c r="Q25" s="136"/>
      <c r="R25" s="136"/>
      <c r="S25" s="136"/>
      <c r="T25" s="136"/>
      <c r="U25" s="136"/>
      <c r="V25" s="136"/>
      <c r="W25" s="136"/>
      <c r="X25" s="136"/>
    </row>
    <row r="26" spans="1:24" x14ac:dyDescent="0.2">
      <c r="A26" s="333"/>
      <c r="B26" s="350" t="s">
        <v>172</v>
      </c>
      <c r="C26" s="350">
        <v>1618</v>
      </c>
      <c r="D26" s="374"/>
      <c r="E26" s="374"/>
      <c r="F26" s="375"/>
      <c r="G26" s="375"/>
      <c r="H26" s="374"/>
      <c r="I26" s="374"/>
      <c r="J26" s="375"/>
      <c r="K26" s="376"/>
      <c r="L26" s="334"/>
      <c r="M26" s="136"/>
      <c r="N26" s="136"/>
      <c r="O26" s="136"/>
      <c r="Q26" s="136"/>
      <c r="R26" s="136"/>
      <c r="S26" s="136"/>
      <c r="T26" s="136"/>
      <c r="U26" s="136"/>
      <c r="V26" s="136"/>
      <c r="W26" s="136"/>
      <c r="X26" s="136"/>
    </row>
    <row r="27" spans="1:24" x14ac:dyDescent="0.2">
      <c r="A27" s="333"/>
      <c r="B27" s="350" t="s">
        <v>173</v>
      </c>
      <c r="C27" s="350">
        <v>1619</v>
      </c>
      <c r="D27" s="374"/>
      <c r="E27" s="374"/>
      <c r="F27" s="375"/>
      <c r="G27" s="375"/>
      <c r="H27" s="374"/>
      <c r="I27" s="374"/>
      <c r="J27" s="375"/>
      <c r="K27" s="376"/>
      <c r="L27" s="334"/>
      <c r="M27" s="136"/>
      <c r="N27" s="136"/>
      <c r="O27" s="136"/>
      <c r="Q27" s="136"/>
      <c r="R27" s="136"/>
      <c r="S27" s="136"/>
      <c r="T27" s="136"/>
      <c r="U27" s="136"/>
      <c r="V27" s="136"/>
      <c r="W27" s="136"/>
      <c r="X27" s="136"/>
    </row>
    <row r="28" spans="1:24" x14ac:dyDescent="0.2">
      <c r="A28" s="333"/>
      <c r="B28" s="350" t="s">
        <v>174</v>
      </c>
      <c r="C28" s="350">
        <v>1620</v>
      </c>
      <c r="D28" s="374"/>
      <c r="E28" s="374"/>
      <c r="F28" s="375"/>
      <c r="G28" s="375"/>
      <c r="H28" s="374"/>
      <c r="I28" s="374"/>
      <c r="J28" s="375"/>
      <c r="K28" s="376"/>
      <c r="L28" s="334"/>
      <c r="M28" s="136"/>
      <c r="N28" s="136"/>
      <c r="O28" s="136"/>
      <c r="Q28" s="136"/>
      <c r="R28" s="136"/>
      <c r="S28" s="136"/>
      <c r="T28" s="136"/>
      <c r="U28" s="136"/>
      <c r="V28" s="136"/>
      <c r="W28" s="136"/>
      <c r="X28" s="136"/>
    </row>
    <row r="29" spans="1:24" x14ac:dyDescent="0.2">
      <c r="A29" s="333"/>
      <c r="B29" s="82"/>
      <c r="C29" s="440"/>
      <c r="D29" s="692"/>
      <c r="E29" s="692"/>
      <c r="F29" s="692"/>
      <c r="G29" s="692"/>
      <c r="H29" s="692"/>
      <c r="I29" s="692"/>
      <c r="J29" s="692"/>
      <c r="K29" s="692"/>
      <c r="L29" s="334"/>
      <c r="N29" s="690" t="s">
        <v>229</v>
      </c>
      <c r="O29" s="690" t="s">
        <v>231</v>
      </c>
      <c r="P29" s="690" t="s">
        <v>230</v>
      </c>
      <c r="Q29" s="690" t="s">
        <v>232</v>
      </c>
      <c r="R29" s="690" t="s">
        <v>237</v>
      </c>
      <c r="S29" s="690" t="s">
        <v>240</v>
      </c>
      <c r="T29" s="690" t="s">
        <v>243</v>
      </c>
      <c r="U29" s="689" t="s">
        <v>244</v>
      </c>
      <c r="V29" s="689"/>
      <c r="W29" s="136"/>
      <c r="X29" s="136"/>
    </row>
    <row r="30" spans="1:24" x14ac:dyDescent="0.2">
      <c r="A30" s="333"/>
      <c r="B30" s="649" t="s">
        <v>179</v>
      </c>
      <c r="C30" s="653">
        <v>1621</v>
      </c>
      <c r="D30" s="377">
        <f>_16_01NPM+_16_02NPM+_16_03NPM+_16_41NPM+_16_42NPM+_16_05NPM+_16_06NPM+_16_07NPM+_16_08NPM+_16_09NPM+_16_10NPM+_16_11NPM+_16_12NPM+_16_13NPM+_16_14NPM+_16_15NPM+_16_16NPM+_16_17NPM+_16_18NPM+_16_19NPM+_16_20NPM</f>
        <v>0</v>
      </c>
      <c r="E30" s="377">
        <f>_16_01NPF+_16_02NPF+_16_03NPF+_16_41NPF+_16_42NPF+_16_05NPF+_16_06NPF+_16_07NPF+_16_08NPF+_16_09NPF+_16_10NPF+_16_11NPF+_16_12NPF+_16_13NPF+_16_14NPF+_16_15NPF+_16_16NPF+_16_17NPF+_16_18NPF+_16_19NPF+_16_20NPF</f>
        <v>0</v>
      </c>
      <c r="F30" s="378">
        <f>_16_01EPM+_16_02EPM+_16_03EPM+_16_41EPM+_16_42EPM+_16_05EPM+_16_06EPM+_16_07EPM+_16_08EPM+_16_09EPM+_16_10EPM+_16_11EPM+_16_12EPM+_16_13EPM+_16_14EPM+_16_15EPM+_16_16EPM+_16_17EPM+_16_18EPM+_16_19EPM+_16_20EPM</f>
        <v>0</v>
      </c>
      <c r="G30" s="378">
        <f>_16_01EPF+_16_02EPF+_16_03EPF+_16_41EPF+_16_42EPF+_16_05EPF+_16_06EPF+_16_07EPF+_16_08EPF+_16_09EPF+_16_10EPF+_16_11EPF+_16_12EPF+_16_13EPF+_16_14EPF+_16_15EPF+_16_16EPF+_16_17EPF+_16_18EPF+_16_19EPF+_16_20EPF</f>
        <v>0</v>
      </c>
      <c r="H30" s="377">
        <f>_16_01PRM+_16_02PRM+_16_03PRM+_16_41PRM+_16_42PRM+_16_05PRM+_16_06PRM+_16_07PRM+_16_08PRM+_16_09PRM+_16_10PRM+_16_11PRM+_16_12PRM+_16_13PRM+_16_14PRM+_16_15PRM+_16_16PRM+_16_17PRM+_16_18PRM+_16_19PRM+_16_20PRM</f>
        <v>0</v>
      </c>
      <c r="I30" s="377">
        <f>_16_01PRF+_16_02PRF+_16_03PRF+_16_41PRF+_16_42PRF+_16_05PRF+_16_06PRF+_16_07PRF+_16_08PRF+_16_09PRF+_16_10PRF+_16_11PRF+_16_12PRF+_16_13PRF+_16_14PRF+_16_15PRF+_16_16PRF+_16_17PRF+_16_18PRF+_16_19PRF+_16_20PRF</f>
        <v>0</v>
      </c>
      <c r="J30" s="378">
        <f>_16_01ERM+_16_02ERM+_16_03ERM+_16_41ERM+_16_42ERM+_16_05ERM+_16_06ERM+_16_07ERM+_16_08ERM+_16_09ERM+_16_10ERM+_16_11ERM+_16_12ERM+_16_13ERM+_16_14ERM+_16_15ERM+_16_16ERM+_16_17ERM+_16_18ERM+_16_19ERM+_16_20ERM</f>
        <v>0</v>
      </c>
      <c r="K30" s="379">
        <f>_16_01ERF+_16_02ERF+_16_03ERF+_16_41ERF+_16_42ERF+_16_05ERF+_16_06ERF+_16_07ERF+_16_08ERF+_16_09ERF+_16_10ERF+_16_11ERF+_16_12ERF+_16_13ERF+_16_14ERF+_16_15ERF+_16_16ERF+_16_17ERF+_16_18ERF+_16_19ERF+_16_20ERF+K29</f>
        <v>0</v>
      </c>
      <c r="L30" s="334"/>
      <c r="M30" s="136"/>
      <c r="N30" s="690">
        <f>_14_31M</f>
        <v>0</v>
      </c>
      <c r="O30" s="690">
        <f>_14_31F</f>
        <v>0</v>
      </c>
      <c r="P30" s="690">
        <f>_14_32M</f>
        <v>0</v>
      </c>
      <c r="Q30" s="690">
        <f>_14_32F</f>
        <v>0</v>
      </c>
      <c r="R30" s="690">
        <f>'q14-q15'!L10</f>
        <v>0</v>
      </c>
      <c r="S30" s="690">
        <f>'q14-q15'!N10</f>
        <v>0</v>
      </c>
      <c r="T30" s="690">
        <f>'q14-q15'!P10</f>
        <v>0</v>
      </c>
      <c r="U30" s="689">
        <f>'q14-q15'!R10</f>
        <v>0</v>
      </c>
      <c r="V30" s="689"/>
      <c r="W30" s="136"/>
      <c r="X30" s="136"/>
    </row>
    <row r="31" spans="1:24" x14ac:dyDescent="0.2">
      <c r="A31" s="335"/>
      <c r="B31" s="96"/>
      <c r="C31" s="336"/>
      <c r="D31" s="336"/>
      <c r="E31" s="336"/>
      <c r="F31" s="336"/>
      <c r="G31" s="336"/>
      <c r="H31" s="336"/>
      <c r="I31" s="336"/>
      <c r="J31" s="336"/>
      <c r="K31" s="336"/>
      <c r="L31" s="337"/>
      <c r="M31" s="136"/>
      <c r="N31" s="689"/>
      <c r="O31" s="689"/>
      <c r="P31" s="689"/>
      <c r="Q31" s="689"/>
      <c r="R31" s="689"/>
      <c r="S31" s="689"/>
      <c r="T31" s="689"/>
      <c r="U31" s="689"/>
      <c r="V31" s="689"/>
      <c r="W31" s="136"/>
      <c r="X31" s="136"/>
    </row>
    <row r="32" spans="1:24" ht="16.5" customHeight="1" x14ac:dyDescent="0.2">
      <c r="A32" s="979" t="s">
        <v>208</v>
      </c>
      <c r="B32" s="979"/>
      <c r="C32" s="979"/>
      <c r="D32" s="979"/>
      <c r="E32" s="979"/>
      <c r="F32" s="979"/>
      <c r="G32" s="979"/>
      <c r="H32" s="979"/>
      <c r="I32" s="979"/>
      <c r="J32" s="979"/>
      <c r="K32" s="979"/>
      <c r="L32" s="979"/>
      <c r="M32" s="136"/>
      <c r="N32" s="136"/>
      <c r="O32" s="136"/>
      <c r="Q32" s="136"/>
      <c r="R32" s="136"/>
      <c r="S32" s="136"/>
      <c r="T32" s="136"/>
      <c r="U32" s="136"/>
      <c r="V32" s="136"/>
      <c r="W32" s="136"/>
      <c r="X32" s="136"/>
    </row>
    <row r="33" spans="1:24" x14ac:dyDescent="0.2">
      <c r="A33" s="17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136"/>
      <c r="N33" s="136"/>
      <c r="O33" s="136"/>
      <c r="Q33" s="136"/>
      <c r="R33" s="136"/>
      <c r="S33" s="136"/>
      <c r="T33" s="136"/>
      <c r="U33" s="136"/>
      <c r="V33" s="136"/>
      <c r="W33" s="136"/>
      <c r="X33" s="136"/>
    </row>
    <row r="34" spans="1:24" x14ac:dyDescent="0.2">
      <c r="A34" s="173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36"/>
      <c r="N34" s="136"/>
      <c r="O34" s="136"/>
      <c r="Q34" s="136"/>
      <c r="R34" s="136"/>
      <c r="S34" s="136"/>
      <c r="T34" s="136"/>
      <c r="U34" s="136"/>
      <c r="V34" s="136"/>
      <c r="W34" s="136"/>
      <c r="X34" s="136"/>
    </row>
    <row r="35" spans="1:24" ht="47.25" customHeight="1" x14ac:dyDescent="0.2">
      <c r="A35" s="1011" t="s">
        <v>384</v>
      </c>
      <c r="B35" s="1012"/>
      <c r="C35" s="1012"/>
      <c r="D35" s="1012"/>
      <c r="E35" s="1012"/>
      <c r="F35" s="1012"/>
      <c r="G35" s="1012"/>
      <c r="H35" s="988"/>
      <c r="I35" s="988"/>
      <c r="J35" s="988"/>
      <c r="K35" s="988"/>
      <c r="L35" s="1013"/>
      <c r="M35" s="136"/>
      <c r="N35" s="136"/>
      <c r="O35" s="136"/>
      <c r="Q35" s="136"/>
      <c r="R35" s="136"/>
      <c r="S35" s="136"/>
      <c r="T35" s="136"/>
      <c r="U35" s="136"/>
      <c r="V35" s="136"/>
      <c r="W35" s="136"/>
      <c r="X35" s="136"/>
    </row>
    <row r="36" spans="1:24" ht="26.25" customHeight="1" x14ac:dyDescent="0.2">
      <c r="A36" s="1023" t="s">
        <v>305</v>
      </c>
      <c r="B36" s="1024"/>
      <c r="C36" s="1025"/>
      <c r="D36" s="1031" t="s">
        <v>209</v>
      </c>
      <c r="E36" s="1032"/>
      <c r="F36" s="1032"/>
      <c r="G36" s="1032"/>
      <c r="H36" s="1033" t="s">
        <v>36</v>
      </c>
      <c r="I36" s="1033"/>
      <c r="J36" s="1033"/>
      <c r="K36" s="1033"/>
      <c r="L36" s="372"/>
      <c r="M36" s="136"/>
      <c r="N36" s="136"/>
      <c r="O36" s="136"/>
      <c r="Q36" s="136"/>
      <c r="R36" s="136"/>
      <c r="S36" s="136"/>
      <c r="T36" s="136"/>
      <c r="U36" s="136"/>
      <c r="V36" s="136"/>
      <c r="W36" s="136"/>
      <c r="X36" s="136"/>
    </row>
    <row r="37" spans="1:24" ht="30.75" customHeight="1" x14ac:dyDescent="0.2">
      <c r="A37" s="1026"/>
      <c r="B37" s="1027"/>
      <c r="C37" s="1028"/>
      <c r="D37" s="1045" t="s">
        <v>9</v>
      </c>
      <c r="E37" s="1045"/>
      <c r="F37" s="1045" t="s">
        <v>10</v>
      </c>
      <c r="G37" s="1045"/>
      <c r="H37" s="1041" t="s">
        <v>9</v>
      </c>
      <c r="I37" s="1041"/>
      <c r="J37" s="1041" t="s">
        <v>10</v>
      </c>
      <c r="K37" s="1041"/>
      <c r="L37" s="334"/>
      <c r="M37" s="136"/>
      <c r="N37" s="136"/>
      <c r="O37" s="136"/>
      <c r="Q37" s="136"/>
      <c r="R37" s="136"/>
      <c r="S37" s="136"/>
      <c r="T37" s="136"/>
      <c r="U37" s="136"/>
      <c r="V37" s="136"/>
      <c r="W37" s="136"/>
      <c r="X37" s="136"/>
    </row>
    <row r="38" spans="1:24" ht="22.5" customHeight="1" x14ac:dyDescent="0.2">
      <c r="A38" s="1029"/>
      <c r="B38" s="994"/>
      <c r="C38" s="1030"/>
      <c r="D38" s="373" t="s">
        <v>5</v>
      </c>
      <c r="E38" s="154" t="s">
        <v>6</v>
      </c>
      <c r="F38" s="373" t="s">
        <v>5</v>
      </c>
      <c r="G38" s="154" t="s">
        <v>6</v>
      </c>
      <c r="H38" s="373" t="s">
        <v>5</v>
      </c>
      <c r="I38" s="154" t="s">
        <v>6</v>
      </c>
      <c r="J38" s="373" t="s">
        <v>5</v>
      </c>
      <c r="K38" s="154" t="s">
        <v>6</v>
      </c>
      <c r="L38" s="334"/>
      <c r="M38" s="136"/>
      <c r="N38" s="136"/>
      <c r="O38" s="136"/>
      <c r="Q38" s="136"/>
      <c r="R38" s="136"/>
      <c r="S38" s="136"/>
      <c r="T38" s="136"/>
      <c r="U38" s="136"/>
      <c r="V38" s="136"/>
      <c r="W38" s="136"/>
      <c r="X38" s="136"/>
    </row>
    <row r="39" spans="1:24" ht="15.75" customHeight="1" x14ac:dyDescent="0.2">
      <c r="A39" s="333"/>
      <c r="B39" s="173"/>
      <c r="C39" s="173"/>
      <c r="D39" s="202"/>
      <c r="E39" s="202"/>
      <c r="F39" s="202"/>
      <c r="G39" s="202"/>
      <c r="H39" s="202"/>
      <c r="I39" s="202"/>
      <c r="J39" s="202"/>
      <c r="K39" s="202"/>
      <c r="L39" s="334"/>
      <c r="M39" s="136"/>
      <c r="N39" s="136"/>
      <c r="O39" s="1010"/>
      <c r="P39" s="1010"/>
      <c r="Q39" s="1010"/>
      <c r="R39" s="136"/>
      <c r="S39" s="136"/>
      <c r="T39" s="136"/>
      <c r="U39" s="136"/>
      <c r="V39" s="136"/>
      <c r="W39" s="136"/>
      <c r="X39" s="136"/>
    </row>
    <row r="40" spans="1:24" ht="24.95" customHeight="1" x14ac:dyDescent="0.2">
      <c r="A40" s="333"/>
      <c r="B40" s="370" t="s">
        <v>310</v>
      </c>
      <c r="C40" s="350">
        <v>1701</v>
      </c>
      <c r="D40" s="374"/>
      <c r="E40" s="374"/>
      <c r="F40" s="375"/>
      <c r="G40" s="375"/>
      <c r="H40" s="374"/>
      <c r="I40" s="374"/>
      <c r="J40" s="375"/>
      <c r="K40" s="376"/>
      <c r="L40" s="334"/>
      <c r="Q40" s="675"/>
      <c r="R40" s="675"/>
      <c r="S40" s="675"/>
      <c r="T40" s="675"/>
      <c r="U40" s="675"/>
      <c r="V40" s="675"/>
      <c r="W40" s="95"/>
      <c r="X40" s="358"/>
    </row>
    <row r="41" spans="1:24" ht="24.95" customHeight="1" x14ac:dyDescent="0.2">
      <c r="A41" s="333"/>
      <c r="B41" s="370" t="s">
        <v>311</v>
      </c>
      <c r="C41" s="350">
        <v>1702</v>
      </c>
      <c r="D41" s="374"/>
      <c r="E41" s="374"/>
      <c r="F41" s="375"/>
      <c r="G41" s="375"/>
      <c r="H41" s="374"/>
      <c r="I41" s="374"/>
      <c r="J41" s="375"/>
      <c r="K41" s="376"/>
      <c r="L41" s="334"/>
      <c r="Q41" s="675"/>
      <c r="R41" s="675"/>
      <c r="S41" s="675"/>
      <c r="T41" s="675"/>
      <c r="U41" s="675"/>
      <c r="V41" s="675"/>
      <c r="W41" s="95"/>
      <c r="X41" s="358"/>
    </row>
    <row r="42" spans="1:24" ht="24.95" customHeight="1" x14ac:dyDescent="0.2">
      <c r="A42" s="333"/>
      <c r="B42" s="370" t="s">
        <v>312</v>
      </c>
      <c r="C42" s="350">
        <v>1703</v>
      </c>
      <c r="D42" s="374"/>
      <c r="E42" s="374"/>
      <c r="F42" s="375"/>
      <c r="G42" s="375"/>
      <c r="H42" s="374"/>
      <c r="I42" s="374"/>
      <c r="J42" s="375"/>
      <c r="K42" s="376"/>
      <c r="L42" s="334"/>
      <c r="Q42" s="675"/>
      <c r="R42" s="675"/>
      <c r="S42" s="675"/>
      <c r="T42" s="675"/>
      <c r="U42" s="675"/>
      <c r="V42" s="675"/>
      <c r="W42" s="95"/>
      <c r="X42" s="358"/>
    </row>
    <row r="43" spans="1:24" ht="24.95" customHeight="1" x14ac:dyDescent="0.2">
      <c r="A43" s="333"/>
      <c r="B43" s="370" t="s">
        <v>313</v>
      </c>
      <c r="C43" s="350">
        <v>1704</v>
      </c>
      <c r="D43" s="374"/>
      <c r="E43" s="374"/>
      <c r="F43" s="375"/>
      <c r="G43" s="375"/>
      <c r="H43" s="374"/>
      <c r="I43" s="374"/>
      <c r="J43" s="375"/>
      <c r="K43" s="376"/>
      <c r="L43" s="334"/>
      <c r="Q43" s="675"/>
      <c r="R43" s="675"/>
      <c r="S43" s="675"/>
      <c r="T43" s="675"/>
      <c r="U43" s="675"/>
      <c r="V43" s="675"/>
      <c r="W43" s="95"/>
      <c r="X43" s="358"/>
    </row>
    <row r="44" spans="1:24" ht="24.95" customHeight="1" x14ac:dyDescent="0.2">
      <c r="A44" s="333"/>
      <c r="B44" s="370" t="s">
        <v>314</v>
      </c>
      <c r="C44" s="350">
        <v>1705</v>
      </c>
      <c r="D44" s="374"/>
      <c r="E44" s="374"/>
      <c r="F44" s="375"/>
      <c r="G44" s="375"/>
      <c r="H44" s="374"/>
      <c r="I44" s="374"/>
      <c r="J44" s="375"/>
      <c r="K44" s="376"/>
      <c r="L44" s="334"/>
      <c r="Q44" s="675"/>
      <c r="R44" s="675"/>
      <c r="S44" s="675"/>
      <c r="T44" s="675"/>
      <c r="U44" s="675"/>
      <c r="V44" s="675"/>
      <c r="W44" s="95"/>
      <c r="X44" s="358"/>
    </row>
    <row r="45" spans="1:24" ht="24.95" customHeight="1" x14ac:dyDescent="0.2">
      <c r="A45" s="333"/>
      <c r="B45" s="370" t="s">
        <v>349</v>
      </c>
      <c r="C45" s="350">
        <v>1706</v>
      </c>
      <c r="D45" s="374"/>
      <c r="E45" s="374"/>
      <c r="F45" s="375"/>
      <c r="G45" s="375"/>
      <c r="H45" s="374"/>
      <c r="I45" s="374"/>
      <c r="J45" s="375"/>
      <c r="K45" s="376"/>
      <c r="L45" s="334"/>
      <c r="Q45" s="675"/>
      <c r="R45" s="675"/>
      <c r="S45" s="675"/>
      <c r="T45" s="675"/>
      <c r="U45" s="675"/>
      <c r="V45" s="675"/>
      <c r="W45" s="95"/>
      <c r="X45" s="358"/>
    </row>
    <row r="46" spans="1:24" x14ac:dyDescent="0.2">
      <c r="A46" s="333"/>
      <c r="B46" s="82"/>
      <c r="C46" s="440"/>
      <c r="D46" s="692"/>
      <c r="E46" s="692"/>
      <c r="F46" s="692"/>
      <c r="G46" s="692"/>
      <c r="H46" s="692"/>
      <c r="I46" s="692"/>
      <c r="J46" s="692"/>
      <c r="K46" s="692"/>
      <c r="L46" s="334"/>
      <c r="Q46" s="675"/>
      <c r="R46" s="675"/>
      <c r="S46" s="675"/>
      <c r="T46" s="675"/>
      <c r="U46" s="675"/>
      <c r="V46" s="675"/>
      <c r="W46" s="95"/>
      <c r="X46" s="358"/>
    </row>
    <row r="47" spans="1:24" x14ac:dyDescent="0.2">
      <c r="A47" s="333"/>
      <c r="B47" s="649" t="s">
        <v>179</v>
      </c>
      <c r="C47" s="650">
        <v>1707</v>
      </c>
      <c r="D47" s="377">
        <f>_17_01NPM+_17_02NPM+_17_03NPM+_17_04NPM+_17_05NPM+_17_06NPM</f>
        <v>0</v>
      </c>
      <c r="E47" s="377">
        <f>_17_01NPF+_17_02NPF+_17_03NPF+_17_04NPF+_17_05NPF+_17_06NPF</f>
        <v>0</v>
      </c>
      <c r="F47" s="378">
        <f>_17_01EPM+_17_02EPM+_17_03EPM+_17_04EPM+_17_05EPM+_17_06EPM</f>
        <v>0</v>
      </c>
      <c r="G47" s="378">
        <f>_17_01EPF+_17_02EPF+_17_03EPF+_17_04EPF+_17_05EPF+_17_06EPF</f>
        <v>0</v>
      </c>
      <c r="H47" s="377">
        <f>_17_01PRM+_17_02PRM+_17_03PRM+_17_04PRM+_17_05PRM+_17_06PRM</f>
        <v>0</v>
      </c>
      <c r="I47" s="377">
        <f>_17_01PRF+_17_02PRF+_17_03PRF+_17_04PRF+_17_05PRF+_17_06PRF</f>
        <v>0</v>
      </c>
      <c r="J47" s="378">
        <f>_17_01ERM+_17_02ERM+_17_03ERM+_17_04ERM+_17_05ERM+_17_06ERM</f>
        <v>0</v>
      </c>
      <c r="K47" s="379">
        <f>_17_01ERF+_17_02ERF+_17_03ERF+_17_04ERF+_17_05ERF+_17_06ERF</f>
        <v>0</v>
      </c>
      <c r="L47" s="334"/>
    </row>
    <row r="48" spans="1:24" x14ac:dyDescent="0.2">
      <c r="A48" s="335"/>
      <c r="B48" s="96"/>
      <c r="C48" s="336"/>
      <c r="D48" s="336"/>
      <c r="E48" s="336"/>
      <c r="F48" s="336"/>
      <c r="G48" s="336"/>
      <c r="H48" s="336"/>
      <c r="I48" s="336"/>
      <c r="J48" s="336"/>
      <c r="K48" s="336"/>
      <c r="L48" s="337"/>
    </row>
    <row r="49" spans="1:12" x14ac:dyDescent="0.2">
      <c r="A49" s="979" t="s">
        <v>208</v>
      </c>
      <c r="B49" s="979"/>
      <c r="C49" s="979"/>
      <c r="D49" s="979"/>
      <c r="E49" s="979"/>
      <c r="F49" s="979"/>
      <c r="G49" s="979"/>
      <c r="H49" s="979"/>
      <c r="I49" s="979"/>
      <c r="J49" s="979"/>
      <c r="K49" s="979"/>
      <c r="L49" s="979"/>
    </row>
    <row r="50" spans="1:12" x14ac:dyDescent="0.2">
      <c r="A50" s="618"/>
      <c r="B50" s="618"/>
      <c r="C50" s="618"/>
      <c r="D50" s="618"/>
      <c r="E50" s="618"/>
      <c r="F50" s="618"/>
      <c r="G50" s="618"/>
      <c r="H50" s="618"/>
      <c r="I50" s="618"/>
      <c r="J50" s="618"/>
      <c r="K50" s="618"/>
      <c r="L50" s="618"/>
    </row>
    <row r="51" spans="1:12" x14ac:dyDescent="0.2">
      <c r="A51" s="618"/>
      <c r="B51" s="618"/>
      <c r="C51" s="618"/>
      <c r="D51" s="618"/>
      <c r="E51" s="618"/>
      <c r="F51" s="618"/>
      <c r="G51" s="618"/>
      <c r="H51" s="618"/>
      <c r="I51" s="618"/>
      <c r="J51" s="618"/>
      <c r="K51" s="618"/>
      <c r="L51" s="618"/>
    </row>
    <row r="52" spans="1:12" x14ac:dyDescent="0.2">
      <c r="A52" s="618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</row>
    <row r="53" spans="1:12" x14ac:dyDescent="0.2">
      <c r="A53" s="173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x14ac:dyDescent="0.2">
      <c r="A54" s="173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ht="57.75" customHeight="1" x14ac:dyDescent="0.2">
      <c r="A55" s="1034" t="s">
        <v>385</v>
      </c>
      <c r="B55" s="1035"/>
      <c r="C55" s="1035"/>
      <c r="D55" s="1035"/>
      <c r="E55" s="1035"/>
      <c r="F55" s="1035"/>
      <c r="G55" s="1035"/>
      <c r="H55" s="1035"/>
      <c r="I55" s="1035"/>
      <c r="J55" s="1035"/>
      <c r="K55" s="1035"/>
      <c r="L55" s="1036"/>
    </row>
    <row r="56" spans="1:12" ht="34.5" customHeight="1" x14ac:dyDescent="0.2">
      <c r="A56" s="1023" t="s">
        <v>210</v>
      </c>
      <c r="B56" s="1015"/>
      <c r="C56" s="1016"/>
      <c r="D56" s="1031" t="s">
        <v>209</v>
      </c>
      <c r="E56" s="1032"/>
      <c r="F56" s="1032"/>
      <c r="G56" s="1037"/>
      <c r="H56" s="1038" t="s">
        <v>36</v>
      </c>
      <c r="I56" s="1038"/>
      <c r="J56" s="1038"/>
      <c r="K56" s="1038"/>
      <c r="L56" s="372"/>
    </row>
    <row r="57" spans="1:12" ht="27" customHeight="1" x14ac:dyDescent="0.2">
      <c r="A57" s="1017"/>
      <c r="B57" s="1018"/>
      <c r="C57" s="1019"/>
      <c r="D57" s="1039" t="s">
        <v>9</v>
      </c>
      <c r="E57" s="1039"/>
      <c r="F57" s="1039" t="s">
        <v>10</v>
      </c>
      <c r="G57" s="1039"/>
      <c r="H57" s="1040" t="s">
        <v>9</v>
      </c>
      <c r="I57" s="1040"/>
      <c r="J57" s="1040" t="s">
        <v>10</v>
      </c>
      <c r="K57" s="1040"/>
      <c r="L57" s="334"/>
    </row>
    <row r="58" spans="1:12" x14ac:dyDescent="0.2">
      <c r="A58" s="1020"/>
      <c r="B58" s="1021"/>
      <c r="C58" s="1022"/>
      <c r="D58" s="373" t="s">
        <v>5</v>
      </c>
      <c r="E58" s="154" t="s">
        <v>6</v>
      </c>
      <c r="F58" s="373" t="s">
        <v>5</v>
      </c>
      <c r="G58" s="154" t="s">
        <v>6</v>
      </c>
      <c r="H58" s="373" t="s">
        <v>5</v>
      </c>
      <c r="I58" s="154" t="s">
        <v>6</v>
      </c>
      <c r="J58" s="373" t="s">
        <v>5</v>
      </c>
      <c r="K58" s="154" t="s">
        <v>6</v>
      </c>
      <c r="L58" s="334"/>
    </row>
    <row r="59" spans="1:12" x14ac:dyDescent="0.2">
      <c r="A59" s="333"/>
      <c r="B59" s="173"/>
      <c r="C59" s="173"/>
      <c r="D59" s="202"/>
      <c r="E59" s="202"/>
      <c r="F59" s="202"/>
      <c r="G59" s="202"/>
      <c r="H59" s="202"/>
      <c r="I59" s="202"/>
      <c r="J59" s="202"/>
      <c r="K59" s="202"/>
      <c r="L59" s="334"/>
    </row>
    <row r="60" spans="1:12" x14ac:dyDescent="0.2">
      <c r="A60" s="173"/>
      <c r="B60" s="350">
        <v>2020</v>
      </c>
      <c r="C60" s="350">
        <v>1801</v>
      </c>
      <c r="D60" s="374"/>
      <c r="E60" s="374"/>
      <c r="F60" s="375"/>
      <c r="G60" s="375"/>
      <c r="H60" s="374"/>
      <c r="I60" s="374"/>
      <c r="J60" s="375"/>
      <c r="K60" s="376"/>
      <c r="L60" s="334"/>
    </row>
    <row r="61" spans="1:12" x14ac:dyDescent="0.2">
      <c r="A61" s="173"/>
      <c r="B61" s="350">
        <v>2021</v>
      </c>
      <c r="C61" s="350">
        <v>1802</v>
      </c>
      <c r="D61" s="374"/>
      <c r="E61" s="374"/>
      <c r="F61" s="375"/>
      <c r="G61" s="375"/>
      <c r="H61" s="374"/>
      <c r="I61" s="374"/>
      <c r="J61" s="375"/>
      <c r="K61" s="376"/>
      <c r="L61" s="334"/>
    </row>
    <row r="62" spans="1:12" x14ac:dyDescent="0.2">
      <c r="A62" s="96"/>
      <c r="B62" s="96"/>
      <c r="C62" s="336"/>
      <c r="D62" s="336"/>
      <c r="E62" s="336"/>
      <c r="F62" s="336"/>
      <c r="G62" s="336"/>
      <c r="H62" s="336"/>
      <c r="I62" s="336"/>
      <c r="J62" s="336"/>
      <c r="K62" s="375"/>
      <c r="L62" s="337"/>
    </row>
    <row r="63" spans="1:12" x14ac:dyDescent="0.2">
      <c r="A63" s="979" t="s">
        <v>306</v>
      </c>
      <c r="B63" s="979"/>
      <c r="C63" s="979"/>
    </row>
  </sheetData>
  <sheetProtection algorithmName="SHA-512" hashValue="n7jD0sRsvmLcjsJPffgulfoVjDhhHpB+Gm27Mik2vgp9Ivs0dF0zg28iH7conl9m/UIMYg4XrX0G4Qp+bptMrQ==" saltValue="xX71DNKcmkaTdHZV9chfKw==" spinCount="100000" sheet="1" objects="1" scenarios="1" selectLockedCells="1"/>
  <dataConsolidate/>
  <mergeCells count="28">
    <mergeCell ref="J57:K57"/>
    <mergeCell ref="H37:I37"/>
    <mergeCell ref="J37:K37"/>
    <mergeCell ref="D4:G4"/>
    <mergeCell ref="H4:K4"/>
    <mergeCell ref="D5:E5"/>
    <mergeCell ref="F5:G5"/>
    <mergeCell ref="H5:I5"/>
    <mergeCell ref="J5:K5"/>
    <mergeCell ref="F37:G37"/>
    <mergeCell ref="D37:E37"/>
    <mergeCell ref="A49:L49"/>
    <mergeCell ref="A63:C63"/>
    <mergeCell ref="O39:Q39"/>
    <mergeCell ref="A3:L3"/>
    <mergeCell ref="A4:C6"/>
    <mergeCell ref="A32:L32"/>
    <mergeCell ref="A35:L35"/>
    <mergeCell ref="A36:C38"/>
    <mergeCell ref="D36:G36"/>
    <mergeCell ref="H36:K36"/>
    <mergeCell ref="A55:L55"/>
    <mergeCell ref="A56:C58"/>
    <mergeCell ref="D56:G56"/>
    <mergeCell ref="H56:K56"/>
    <mergeCell ref="D57:E57"/>
    <mergeCell ref="F57:G57"/>
    <mergeCell ref="H57:I57"/>
  </mergeCells>
  <conditionalFormatting sqref="F29 H29 H46">
    <cfRule type="cellIs" dxfId="43" priority="51" stopIfTrue="1" operator="greaterThan">
      <formula>$M29</formula>
    </cfRule>
  </conditionalFormatting>
  <conditionalFormatting sqref="J29">
    <cfRule type="cellIs" dxfId="42" priority="52" stopIfTrue="1" operator="greaterThan">
      <formula>$U29</formula>
    </cfRule>
  </conditionalFormatting>
  <conditionalFormatting sqref="G29 I29">
    <cfRule type="cellIs" dxfId="41" priority="53" stopIfTrue="1" operator="greaterThan">
      <formula>$O29</formula>
    </cfRule>
  </conditionalFormatting>
  <conditionalFormatting sqref="K29">
    <cfRule type="cellIs" dxfId="40" priority="99" stopIfTrue="1" operator="greaterThan">
      <formula>$W29</formula>
    </cfRule>
  </conditionalFormatting>
  <conditionalFormatting sqref="F46">
    <cfRule type="cellIs" dxfId="39" priority="30" stopIfTrue="1" operator="greaterThan">
      <formula>$M46</formula>
    </cfRule>
  </conditionalFormatting>
  <conditionalFormatting sqref="J46">
    <cfRule type="cellIs" dxfId="38" priority="31" stopIfTrue="1" operator="greaterThan">
      <formula>$U46</formula>
    </cfRule>
  </conditionalFormatting>
  <conditionalFormatting sqref="K46">
    <cfRule type="cellIs" dxfId="37" priority="33" stopIfTrue="1" operator="greaterThan">
      <formula>$W46</formula>
    </cfRule>
  </conditionalFormatting>
  <conditionalFormatting sqref="D30">
    <cfRule type="cellIs" dxfId="36" priority="20" stopIfTrue="1" operator="notEqual">
      <formula>$N$30</formula>
    </cfRule>
  </conditionalFormatting>
  <conditionalFormatting sqref="E30">
    <cfRule type="cellIs" dxfId="35" priority="19" stopIfTrue="1" operator="notEqual">
      <formula>$O$30</formula>
    </cfRule>
  </conditionalFormatting>
  <conditionalFormatting sqref="F30">
    <cfRule type="cellIs" dxfId="34" priority="18" stopIfTrue="1" operator="notEqual">
      <formula>$P$30</formula>
    </cfRule>
  </conditionalFormatting>
  <conditionalFormatting sqref="G30">
    <cfRule type="cellIs" dxfId="33" priority="17" stopIfTrue="1" operator="notEqual">
      <formula>$Q$30</formula>
    </cfRule>
  </conditionalFormatting>
  <conditionalFormatting sqref="H30">
    <cfRule type="cellIs" dxfId="32" priority="16" stopIfTrue="1" operator="notEqual">
      <formula>$R$30</formula>
    </cfRule>
  </conditionalFormatting>
  <conditionalFormatting sqref="I30">
    <cfRule type="cellIs" dxfId="31" priority="15" stopIfTrue="1" operator="notEqual">
      <formula>$S$30</formula>
    </cfRule>
  </conditionalFormatting>
  <conditionalFormatting sqref="J30">
    <cfRule type="cellIs" dxfId="30" priority="14" stopIfTrue="1" operator="notEqual">
      <formula>$T$30</formula>
    </cfRule>
  </conditionalFormatting>
  <conditionalFormatting sqref="K30">
    <cfRule type="cellIs" dxfId="29" priority="13" stopIfTrue="1" operator="notEqual">
      <formula>$U$30</formula>
    </cfRule>
  </conditionalFormatting>
  <conditionalFormatting sqref="D47">
    <cfRule type="cellIs" dxfId="28" priority="12" stopIfTrue="1" operator="notEqual">
      <formula>$N$30</formula>
    </cfRule>
  </conditionalFormatting>
  <conditionalFormatting sqref="E47">
    <cfRule type="cellIs" dxfId="27" priority="11" stopIfTrue="1" operator="notEqual">
      <formula>$O$30</formula>
    </cfRule>
  </conditionalFormatting>
  <conditionalFormatting sqref="F47">
    <cfRule type="cellIs" dxfId="26" priority="10" stopIfTrue="1" operator="notEqual">
      <formula>$P$30</formula>
    </cfRule>
  </conditionalFormatting>
  <conditionalFormatting sqref="G47">
    <cfRule type="cellIs" dxfId="25" priority="9" stopIfTrue="1" operator="notEqual">
      <formula>$Q$30</formula>
    </cfRule>
  </conditionalFormatting>
  <conditionalFormatting sqref="H47">
    <cfRule type="cellIs" dxfId="24" priority="8" stopIfTrue="1" operator="notEqual">
      <formula>$R$30</formula>
    </cfRule>
  </conditionalFormatting>
  <conditionalFormatting sqref="I47">
    <cfRule type="cellIs" dxfId="23" priority="7" stopIfTrue="1" operator="notEqual">
      <formula>$S$30</formula>
    </cfRule>
  </conditionalFormatting>
  <conditionalFormatting sqref="J47">
    <cfRule type="cellIs" dxfId="22" priority="6" stopIfTrue="1" operator="notEqual">
      <formula>$T$30</formula>
    </cfRule>
  </conditionalFormatting>
  <conditionalFormatting sqref="K47">
    <cfRule type="cellIs" dxfId="21" priority="5" stopIfTrue="1" operator="notEqual">
      <formula>$U$30</formula>
    </cfRule>
  </conditionalFormatting>
  <conditionalFormatting sqref="I46 G46">
    <cfRule type="cellIs" dxfId="20" priority="100" stopIfTrue="1" operator="greaterThan">
      <formula>#REF!</formula>
    </cfRule>
  </conditionalFormatting>
  <dataValidations xWindow="390" yWindow="400" count="8">
    <dataValidation type="decimal" operator="lessThan" allowBlank="1" showInputMessage="1" showErrorMessage="1" sqref="F29:G29 J29:K29 F46:G46 J46:K46" xr:uid="{00000000-0002-0000-0A00-000000000000}">
      <formula1>99999.9</formula1>
    </dataValidation>
    <dataValidation type="whole" operator="lessThan" allowBlank="1" showInputMessage="1" showErrorMessage="1" sqref="D29:E29 H29:I29 H46:I46 D61 D46:E46 E60:E61" xr:uid="{00000000-0002-0000-0A00-000001000000}">
      <formula1>99999</formula1>
    </dataValidation>
    <dataValidation type="whole" operator="lessThanOrEqual" allowBlank="1" showInputMessage="1" showErrorMessage="1" errorTitle="ATTENZIONE!" error="VALORE DI CUI NON VALIDO!" promptTitle="Attenzione!" prompt="Assicurarsi di aver selezionato un valore di spesa al quesito 5." sqref="H8:I28" xr:uid="{00000000-0002-0000-0A00-000002000000}">
      <formula1>D8</formula1>
    </dataValidation>
    <dataValidation type="whole" operator="lessThan" allowBlank="1" showInputMessage="1" showErrorMessage="1" errorTitle="ATTENZIONE!" error="VALORE IMMESSO NON VALIDO!" promptTitle="Attenzione!" prompt="Assicurarsi di aver selezionato un valore di spesa al quesito 5." sqref="D8:E28" xr:uid="{00000000-0002-0000-0A00-000003000000}">
      <formula1>9999999</formula1>
    </dataValidation>
    <dataValidation type="decimal" operator="lessThanOrEqual" allowBlank="1" showInputMessage="1" showErrorMessage="1" errorTitle="ATTENZIONE!" error="VALORE IMMESSO NON VALIDO!" sqref="F8:G28 J8:K28" xr:uid="{00000000-0002-0000-0A00-000004000000}">
      <formula1>D8</formula1>
    </dataValidation>
    <dataValidation type="whole" operator="lessThan" allowBlank="1" showInputMessage="1" showErrorMessage="1" errorTitle="ATTENZIONE!" error="VALORE IMMESSO NON VALIDO" sqref="D40:E45 D60" xr:uid="{00000000-0002-0000-0A00-000005000000}">
      <formula1>99999</formula1>
    </dataValidation>
    <dataValidation type="decimal" operator="lessThanOrEqual" showInputMessage="1" showErrorMessage="1" errorTitle="ATTENZIONE!" error="VALORE IMMESSO NON VALIDO!" sqref="F40:G45 J40:K45 F60:G61 J60:J61 K60:K62" xr:uid="{00000000-0002-0000-0A00-000006000000}">
      <formula1>D40</formula1>
    </dataValidation>
    <dataValidation type="whole" operator="lessThanOrEqual" showInputMessage="1" showErrorMessage="1" errorTitle="ATTENZIONE!" error="VALORE IMMESSO NON VALIDO O DI CUI MAGGIORE" sqref="H40:I45 H60:I61" xr:uid="{00000000-0002-0000-0A00-000007000000}">
      <formula1>D40</formula1>
    </dataValidation>
  </dataValidation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R24"/>
  <sheetViews>
    <sheetView showGridLines="0" workbookViewId="0">
      <selection activeCell="D8" sqref="D8"/>
    </sheetView>
  </sheetViews>
  <sheetFormatPr defaultRowHeight="12.75" x14ac:dyDescent="0.2"/>
  <cols>
    <col min="1" max="1" width="49.5703125" customWidth="1"/>
    <col min="2" max="2" width="14.28515625" customWidth="1"/>
    <col min="3" max="3" width="8" customWidth="1"/>
    <col min="4" max="4" width="14.28515625" customWidth="1"/>
    <col min="5" max="5" width="15" customWidth="1"/>
    <col min="6" max="6" width="11.28515625" customWidth="1"/>
    <col min="7" max="7" width="4.28515625" customWidth="1"/>
    <col min="8" max="8" width="11.5703125" customWidth="1"/>
    <col min="9" max="11" width="11.28515625" customWidth="1"/>
    <col min="12" max="12" width="4.28515625" customWidth="1"/>
    <col min="13" max="13" width="7.28515625" customWidth="1"/>
  </cols>
  <sheetData>
    <row r="1" spans="1:18" ht="11.25" customHeight="1" x14ac:dyDescent="0.2"/>
    <row r="2" spans="1:18" ht="13.5" hidden="1" x14ac:dyDescent="0.25">
      <c r="A2" s="443"/>
      <c r="B2" s="487"/>
      <c r="I2" s="98"/>
      <c r="J2" s="98"/>
      <c r="K2" s="98"/>
      <c r="L2" s="98"/>
      <c r="M2" s="98"/>
    </row>
    <row r="3" spans="1:18" hidden="1" x14ac:dyDescent="0.2"/>
    <row r="5" spans="1:18" ht="62.25" customHeight="1" x14ac:dyDescent="0.25">
      <c r="A5" s="1046" t="s">
        <v>386</v>
      </c>
      <c r="B5" s="1047"/>
      <c r="C5" s="1047"/>
      <c r="D5" s="1047"/>
      <c r="E5" s="1047"/>
      <c r="F5" s="1047"/>
      <c r="G5" s="1048"/>
    </row>
    <row r="6" spans="1:18" x14ac:dyDescent="0.2">
      <c r="A6" s="1049"/>
      <c r="B6" s="1049"/>
      <c r="C6" s="1049"/>
      <c r="D6" s="108" t="s">
        <v>28</v>
      </c>
      <c r="E6" s="108" t="s">
        <v>29</v>
      </c>
      <c r="F6" s="108" t="s">
        <v>14</v>
      </c>
      <c r="G6" s="93"/>
      <c r="J6" s="174"/>
      <c r="K6" s="174"/>
      <c r="L6" s="174"/>
      <c r="M6" s="174"/>
      <c r="N6" s="174"/>
      <c r="O6" s="174"/>
      <c r="P6" s="174"/>
      <c r="Q6" s="174"/>
      <c r="R6" s="174"/>
    </row>
    <row r="7" spans="1:18" x14ac:dyDescent="0.2">
      <c r="A7" s="100"/>
      <c r="B7" s="99"/>
      <c r="C7" s="89"/>
      <c r="D7" s="89"/>
      <c r="E7" s="92"/>
      <c r="F7" s="92"/>
      <c r="G7" s="101"/>
      <c r="J7" s="174"/>
      <c r="K7" s="174"/>
      <c r="L7" s="174"/>
      <c r="M7" s="174"/>
      <c r="N7" s="174"/>
      <c r="O7" s="174"/>
      <c r="P7" s="174"/>
      <c r="Q7" s="174"/>
      <c r="R7" s="174"/>
    </row>
    <row r="8" spans="1:18" ht="16.5" customHeight="1" x14ac:dyDescent="0.2">
      <c r="A8" s="157" t="s">
        <v>211</v>
      </c>
      <c r="B8" s="349" t="s">
        <v>24</v>
      </c>
      <c r="C8" s="356">
        <v>1901</v>
      </c>
      <c r="D8" s="688"/>
      <c r="E8" s="688"/>
      <c r="F8" s="380">
        <f>_19_01CM+_19_01CF</f>
        <v>0</v>
      </c>
      <c r="G8" s="102"/>
      <c r="J8" s="174"/>
      <c r="K8" s="690">
        <f>IF(_19_01CM&gt;0,1,0)</f>
        <v>0</v>
      </c>
      <c r="L8" s="690">
        <f>IF(_19_02CM&gt;0,1,0)</f>
        <v>0</v>
      </c>
      <c r="M8" s="690">
        <f>IF(K8=L8,1,0)</f>
        <v>1</v>
      </c>
      <c r="N8" s="174"/>
      <c r="O8" s="690">
        <f>IF(_19_01CF&gt;0,1,0)</f>
        <v>0</v>
      </c>
      <c r="P8" s="690">
        <f>IF(_19_02CF&gt;0,1,0)</f>
        <v>0</v>
      </c>
      <c r="Q8" s="690">
        <f>IF(O8=P8,1,0)</f>
        <v>1</v>
      </c>
      <c r="R8" s="174"/>
    </row>
    <row r="9" spans="1:18" ht="16.5" customHeight="1" x14ac:dyDescent="0.2">
      <c r="A9" s="157"/>
      <c r="B9" s="349" t="s">
        <v>37</v>
      </c>
      <c r="C9" s="356">
        <v>1902</v>
      </c>
      <c r="D9" s="752"/>
      <c r="E9" s="752"/>
      <c r="F9" s="753">
        <f>_19_02CM+_19_02CF</f>
        <v>0</v>
      </c>
      <c r="G9" s="102"/>
      <c r="J9" s="174"/>
      <c r="K9" s="174"/>
      <c r="L9" s="174"/>
      <c r="M9" s="174"/>
      <c r="N9" s="174"/>
      <c r="O9" s="174"/>
      <c r="P9" s="174"/>
      <c r="Q9" s="174"/>
      <c r="R9" s="174"/>
    </row>
    <row r="10" spans="1:18" ht="16.5" customHeight="1" x14ac:dyDescent="0.2">
      <c r="A10" s="157" t="s">
        <v>212</v>
      </c>
      <c r="B10" s="349" t="s">
        <v>24</v>
      </c>
      <c r="C10" s="356">
        <v>1903</v>
      </c>
      <c r="D10" s="688"/>
      <c r="E10" s="688"/>
      <c r="F10" s="380">
        <f>_19_03CM+_19_03CF</f>
        <v>0</v>
      </c>
      <c r="G10" s="102"/>
      <c r="J10" s="174"/>
      <c r="K10" s="174">
        <f>IF(_19_03CM&gt;0,1,0)</f>
        <v>0</v>
      </c>
      <c r="L10" s="174">
        <f>IF(_19_04CM&gt;0,1,0)</f>
        <v>0</v>
      </c>
      <c r="M10" s="174">
        <f t="shared" ref="M10:M16" si="0">IF(K10=L10,1,0)</f>
        <v>1</v>
      </c>
      <c r="N10" s="174"/>
      <c r="O10" s="174">
        <f>IF(_19_03CF&gt;0,1,0)</f>
        <v>0</v>
      </c>
      <c r="P10" s="174">
        <f>IF(_19_04CF&gt;0,1,0)</f>
        <v>0</v>
      </c>
      <c r="Q10" s="174">
        <f t="shared" ref="Q10:Q16" si="1">IF(O10=P10,1,0)</f>
        <v>1</v>
      </c>
      <c r="R10" s="174"/>
    </row>
    <row r="11" spans="1:18" ht="16.5" customHeight="1" x14ac:dyDescent="0.2">
      <c r="A11" s="157"/>
      <c r="B11" s="349" t="s">
        <v>37</v>
      </c>
      <c r="C11" s="356">
        <v>1904</v>
      </c>
      <c r="D11" s="752"/>
      <c r="E11" s="752"/>
      <c r="F11" s="753">
        <f>_19_04CM+_19_04CF</f>
        <v>0</v>
      </c>
      <c r="G11" s="102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18" ht="16.5" customHeight="1" x14ac:dyDescent="0.2">
      <c r="A12" s="157" t="s">
        <v>213</v>
      </c>
      <c r="B12" s="349" t="s">
        <v>24</v>
      </c>
      <c r="C12" s="356">
        <v>1905</v>
      </c>
      <c r="D12" s="688"/>
      <c r="E12" s="688"/>
      <c r="F12" s="380">
        <f>_19_05CM+_19_05CF</f>
        <v>0</v>
      </c>
      <c r="G12" s="102"/>
      <c r="J12" s="174"/>
      <c r="K12" s="174">
        <f>IF(_19_05CM&gt;0,1,0)</f>
        <v>0</v>
      </c>
      <c r="L12" s="174">
        <f>IF(_19_06CM&gt;0,1,0)</f>
        <v>0</v>
      </c>
      <c r="M12" s="174">
        <f t="shared" si="0"/>
        <v>1</v>
      </c>
      <c r="N12" s="174"/>
      <c r="O12" s="174">
        <f>IF(_19_05CF&gt;0,1,0)</f>
        <v>0</v>
      </c>
      <c r="P12" s="174">
        <f>IF(_19_06CF&gt;0,1,0)</f>
        <v>0</v>
      </c>
      <c r="Q12" s="174">
        <f t="shared" si="1"/>
        <v>1</v>
      </c>
      <c r="R12" s="174"/>
    </row>
    <row r="13" spans="1:18" ht="16.5" customHeight="1" x14ac:dyDescent="0.2">
      <c r="A13" s="157"/>
      <c r="B13" s="349" t="s">
        <v>37</v>
      </c>
      <c r="C13" s="356">
        <v>1906</v>
      </c>
      <c r="D13" s="752"/>
      <c r="E13" s="752"/>
      <c r="F13" s="753">
        <f>_19_06CM+_19_06CF</f>
        <v>0</v>
      </c>
      <c r="G13" s="102"/>
      <c r="J13" s="174"/>
      <c r="K13" s="174"/>
      <c r="L13" s="174"/>
      <c r="M13" s="174"/>
      <c r="N13" s="174"/>
      <c r="O13" s="174"/>
      <c r="P13" s="174"/>
      <c r="Q13" s="174"/>
      <c r="R13" s="174"/>
    </row>
    <row r="14" spans="1:18" ht="16.5" customHeight="1" x14ac:dyDescent="0.2">
      <c r="A14" s="157" t="s">
        <v>214</v>
      </c>
      <c r="B14" s="349" t="s">
        <v>24</v>
      </c>
      <c r="C14" s="356">
        <v>1907</v>
      </c>
      <c r="D14" s="688"/>
      <c r="E14" s="688"/>
      <c r="F14" s="380">
        <f>_19_07CM+_19_07CF</f>
        <v>0</v>
      </c>
      <c r="G14" s="102"/>
      <c r="J14" s="174"/>
      <c r="K14" s="174">
        <f>IF(_19_07CM&gt;0,1,0)</f>
        <v>0</v>
      </c>
      <c r="L14" s="174">
        <f>IF(_19_08CM&gt;0,1,0)</f>
        <v>0</v>
      </c>
      <c r="M14" s="174">
        <f t="shared" si="0"/>
        <v>1</v>
      </c>
      <c r="N14" s="174"/>
      <c r="O14" s="174">
        <f>IF(_19_07CF&gt;0,1,0)</f>
        <v>0</v>
      </c>
      <c r="P14" s="174">
        <f>IF(_19_08CF&gt;0,1,0)</f>
        <v>0</v>
      </c>
      <c r="Q14" s="174">
        <f t="shared" si="1"/>
        <v>1</v>
      </c>
      <c r="R14" s="174"/>
    </row>
    <row r="15" spans="1:18" ht="16.5" customHeight="1" x14ac:dyDescent="0.2">
      <c r="A15" s="157"/>
      <c r="B15" s="349" t="s">
        <v>37</v>
      </c>
      <c r="C15" s="356">
        <v>1908</v>
      </c>
      <c r="D15" s="752"/>
      <c r="E15" s="752"/>
      <c r="F15" s="753">
        <f>_19_08CM+_19_08CF</f>
        <v>0</v>
      </c>
      <c r="G15" s="102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ht="16.5" customHeight="1" x14ac:dyDescent="0.2">
      <c r="A16" s="157" t="s">
        <v>215</v>
      </c>
      <c r="B16" s="349" t="s">
        <v>24</v>
      </c>
      <c r="C16" s="356">
        <v>1909</v>
      </c>
      <c r="D16" s="688"/>
      <c r="E16" s="688"/>
      <c r="F16" s="380">
        <f>_19_09CM+_19_09CF</f>
        <v>0</v>
      </c>
      <c r="G16" s="102"/>
      <c r="J16" s="174"/>
      <c r="K16" s="174">
        <f>IF(_19_09CM&gt;0,1,0)</f>
        <v>0</v>
      </c>
      <c r="L16" s="174">
        <f>IF(_19_10CM&gt;0,1,0)</f>
        <v>0</v>
      </c>
      <c r="M16" s="174">
        <f t="shared" si="0"/>
        <v>1</v>
      </c>
      <c r="N16" s="174"/>
      <c r="O16" s="174">
        <f>IF(_19_09CF&gt;0,1,0)</f>
        <v>0</v>
      </c>
      <c r="P16" s="174">
        <f>IF(_19_10CF&gt;0,1,0)</f>
        <v>0</v>
      </c>
      <c r="Q16" s="174">
        <f t="shared" si="1"/>
        <v>1</v>
      </c>
      <c r="R16" s="174"/>
    </row>
    <row r="17" spans="1:18" ht="16.5" customHeight="1" x14ac:dyDescent="0.2">
      <c r="A17" s="157"/>
      <c r="B17" s="349" t="s">
        <v>37</v>
      </c>
      <c r="C17" s="356">
        <v>1910</v>
      </c>
      <c r="D17" s="752"/>
      <c r="E17" s="752"/>
      <c r="F17" s="754">
        <f>_19_10CM+_19_10CF</f>
        <v>0</v>
      </c>
      <c r="G17" s="102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x14ac:dyDescent="0.2">
      <c r="A18" s="103"/>
      <c r="B18" s="104"/>
      <c r="C18" s="97"/>
      <c r="D18" s="105"/>
      <c r="E18" s="106"/>
      <c r="F18" s="106"/>
      <c r="G18" s="107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9" customHeight="1" x14ac:dyDescent="0.2"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hidden="1" x14ac:dyDescent="0.2"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hidden="1" x14ac:dyDescent="0.2">
      <c r="J21" s="174"/>
      <c r="K21" s="174"/>
      <c r="L21" s="174"/>
      <c r="M21" s="174"/>
      <c r="N21" s="174"/>
      <c r="O21" s="174"/>
      <c r="P21" s="174"/>
      <c r="Q21" s="174"/>
      <c r="R21" s="174"/>
    </row>
    <row r="22" spans="1:18" hidden="1" x14ac:dyDescent="0.2">
      <c r="J22" s="174"/>
      <c r="K22" s="174"/>
      <c r="L22" s="174"/>
      <c r="M22" s="174"/>
      <c r="N22" s="174"/>
      <c r="O22" s="174"/>
      <c r="P22" s="174"/>
      <c r="Q22" s="174"/>
      <c r="R22" s="174"/>
    </row>
    <row r="23" spans="1:18" x14ac:dyDescent="0.2">
      <c r="J23" s="174"/>
      <c r="K23" s="174"/>
      <c r="L23" s="174"/>
      <c r="M23" s="174"/>
      <c r="N23" s="174"/>
      <c r="O23" s="174"/>
      <c r="P23" s="174"/>
      <c r="Q23" s="174"/>
      <c r="R23" s="174"/>
    </row>
    <row r="24" spans="1:18" ht="24.75" customHeight="1" x14ac:dyDescent="0.2">
      <c r="A24" s="1050" t="s">
        <v>307</v>
      </c>
      <c r="B24" s="1051"/>
      <c r="C24" s="1051"/>
      <c r="D24" s="1051"/>
      <c r="E24" s="1051"/>
      <c r="F24" s="1051"/>
      <c r="G24" s="1052"/>
      <c r="J24" s="174"/>
      <c r="K24" s="174"/>
      <c r="L24" s="174"/>
      <c r="M24" s="174"/>
      <c r="N24" s="174"/>
      <c r="O24" s="174"/>
      <c r="P24" s="174"/>
      <c r="Q24" s="174"/>
      <c r="R24" s="174"/>
    </row>
  </sheetData>
  <sheetProtection algorithmName="SHA-512" hashValue="2e5AvJ2V9GPGAM7Mxz65kCryGua+i6QZ2ojH8aZxAYhGdIsoJgBZwVlTlqwtK1f1+0WTuxXHQRHODYpsuV/F+w==" saltValue="17m5YbLX2Wg/7i0wCLuGuw==" spinCount="100000" sheet="1" objects="1" scenarios="1" selectLockedCells="1"/>
  <mergeCells count="3">
    <mergeCell ref="A5:G5"/>
    <mergeCell ref="A6:C6"/>
    <mergeCell ref="A24:G24"/>
  </mergeCells>
  <conditionalFormatting sqref="D9">
    <cfRule type="expression" dxfId="19" priority="19">
      <formula>M8=0</formula>
    </cfRule>
  </conditionalFormatting>
  <conditionalFormatting sqref="E9">
    <cfRule type="expression" dxfId="18" priority="134">
      <formula>Q8=0</formula>
    </cfRule>
  </conditionalFormatting>
  <conditionalFormatting sqref="D11">
    <cfRule type="expression" dxfId="17" priority="8">
      <formula>M10=0</formula>
    </cfRule>
  </conditionalFormatting>
  <conditionalFormatting sqref="D13">
    <cfRule type="expression" dxfId="16" priority="7">
      <formula>M12=0</formula>
    </cfRule>
  </conditionalFormatting>
  <conditionalFormatting sqref="D15">
    <cfRule type="expression" dxfId="15" priority="6">
      <formula>M14=0</formula>
    </cfRule>
  </conditionalFormatting>
  <conditionalFormatting sqref="D17">
    <cfRule type="expression" dxfId="14" priority="5">
      <formula>M16=0</formula>
    </cfRule>
  </conditionalFormatting>
  <conditionalFormatting sqref="E11">
    <cfRule type="expression" dxfId="13" priority="4">
      <formula>Q10=0</formula>
    </cfRule>
  </conditionalFormatting>
  <conditionalFormatting sqref="E13">
    <cfRule type="expression" dxfId="12" priority="3">
      <formula>Q12=0</formula>
    </cfRule>
  </conditionalFormatting>
  <conditionalFormatting sqref="E15">
    <cfRule type="expression" dxfId="11" priority="2">
      <formula>Q14=0</formula>
    </cfRule>
  </conditionalFormatting>
  <conditionalFormatting sqref="E17">
    <cfRule type="expression" dxfId="10" priority="1">
      <formula>Q16=0</formula>
    </cfRule>
  </conditionalFormatting>
  <dataValidations disablePrompts="1" xWindow="865" yWindow="322" count="2">
    <dataValidation type="decimal" showInputMessage="1" showErrorMessage="1" errorTitle="ATTENZIONE!" error="L'unità equivalente a tempo pieno non può essere nulla o maggiore del numero di persone!" sqref="D9:E9 D11:E11 D13:E13 D15:E15 D17:E17" xr:uid="{00000000-0002-0000-0B00-000000000000}">
      <formula1>0.1</formula1>
      <formula2>D8</formula2>
    </dataValidation>
    <dataValidation type="whole" allowBlank="1" showInputMessage="1" showErrorMessage="1" errorTitle="ATTENZIONE!" error="VALORE IMMESSO NON VALIDO" promptTitle="Attenzione!" prompt="Indicare anche il corrispondente valore in e.t.p. nella cella sottostante." sqref="D16:E16 D10:E10 D8:E8 D14:E14 D12:E12" xr:uid="{00000000-0002-0000-0B00-000001000000}">
      <formula1>1</formula1>
      <formula2>99999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9"/>
  <dimension ref="A1:AQ57"/>
  <sheetViews>
    <sheetView showGridLines="0" workbookViewId="0">
      <selection activeCell="X38" sqref="X38:AA38"/>
    </sheetView>
  </sheetViews>
  <sheetFormatPr defaultRowHeight="12" x14ac:dyDescent="0.2"/>
  <cols>
    <col min="1" max="1" width="1.85546875" style="1" customWidth="1"/>
    <col min="2" max="2" width="24.42578125" style="1" customWidth="1"/>
    <col min="3" max="7" width="2.7109375" style="1" customWidth="1"/>
    <col min="8" max="8" width="4.5703125" style="1" customWidth="1"/>
    <col min="9" max="9" width="4.140625" style="1" customWidth="1"/>
    <col min="10" max="10" width="4.28515625" style="1" customWidth="1"/>
    <col min="11" max="11" width="3.140625" style="1" customWidth="1"/>
    <col min="12" max="12" width="15.140625" style="1" customWidth="1"/>
    <col min="13" max="18" width="2.7109375" style="1" customWidth="1"/>
    <col min="19" max="19" width="9.85546875" style="1" customWidth="1"/>
    <col min="20" max="20" width="2.7109375" style="1" customWidth="1"/>
    <col min="21" max="21" width="5" style="1" customWidth="1"/>
    <col min="22" max="22" width="2.7109375" style="1" customWidth="1"/>
    <col min="23" max="23" width="7.28515625" style="1" customWidth="1"/>
    <col min="24" max="24" width="5.85546875" style="1" customWidth="1"/>
    <col min="25" max="25" width="3.28515625" style="1" customWidth="1"/>
    <col min="26" max="26" width="2.7109375" style="1" customWidth="1"/>
    <col min="27" max="27" width="3.5703125" style="1" customWidth="1"/>
    <col min="28" max="28" width="2.7109375" style="1" customWidth="1"/>
    <col min="29" max="29" width="10.140625" style="138" hidden="1" customWidth="1"/>
    <col min="30" max="30" width="10.140625" style="1" hidden="1" customWidth="1"/>
    <col min="31" max="31" width="10.140625" style="138" hidden="1" customWidth="1"/>
    <col min="32" max="32" width="9.28515625" style="138" hidden="1" customWidth="1"/>
    <col min="33" max="34" width="10" style="138" hidden="1" customWidth="1"/>
    <col min="35" max="35" width="10" style="138" bestFit="1" customWidth="1"/>
    <col min="36" max="16384" width="9.140625" style="1"/>
  </cols>
  <sheetData>
    <row r="1" spans="1:36" ht="7.5" customHeight="1" x14ac:dyDescent="0.2"/>
    <row r="2" spans="1:36" ht="1.5" customHeight="1" x14ac:dyDescent="0.2">
      <c r="H2" s="7"/>
      <c r="I2" s="7"/>
      <c r="Q2" s="55"/>
      <c r="U2" s="56"/>
      <c r="V2" s="56"/>
      <c r="W2" s="56"/>
      <c r="X2" s="1077"/>
      <c r="Y2" s="1077"/>
      <c r="Z2" s="1078"/>
      <c r="AA2" s="1078"/>
      <c r="AB2" s="1078"/>
    </row>
    <row r="3" spans="1:36" ht="7.5" hidden="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36" ht="16.5" hidden="1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139"/>
      <c r="AD4" s="496"/>
      <c r="AE4" s="139"/>
      <c r="AF4" s="139"/>
      <c r="AG4" s="139"/>
      <c r="AH4" s="139"/>
      <c r="AJ4" s="12"/>
    </row>
    <row r="5" spans="1:36" ht="13.5" customHeight="1" x14ac:dyDescent="0.2">
      <c r="A5" s="1068" t="s">
        <v>387</v>
      </c>
      <c r="B5" s="1069"/>
      <c r="C5" s="1069"/>
      <c r="D5" s="1069"/>
      <c r="E5" s="1069"/>
      <c r="F5" s="1069"/>
      <c r="G5" s="1069"/>
      <c r="H5" s="1069"/>
      <c r="I5" s="1069"/>
      <c r="J5" s="1069"/>
      <c r="K5" s="1069"/>
      <c r="L5" s="1069"/>
      <c r="M5" s="1069"/>
      <c r="N5" s="1069"/>
      <c r="O5" s="1069"/>
      <c r="P5" s="1069"/>
      <c r="Q5" s="1069"/>
      <c r="R5" s="1069"/>
      <c r="S5" s="1069"/>
      <c r="T5" s="1069"/>
      <c r="U5" s="1069"/>
      <c r="V5" s="1069"/>
      <c r="W5" s="1069"/>
      <c r="X5" s="1069"/>
      <c r="Y5" s="1069"/>
      <c r="Z5" s="1069"/>
      <c r="AA5" s="1069"/>
      <c r="AB5" s="1070"/>
      <c r="AC5" s="139"/>
      <c r="AD5" s="139"/>
      <c r="AE5" s="140"/>
      <c r="AF5" s="139"/>
      <c r="AG5" s="139"/>
      <c r="AH5" s="139"/>
      <c r="AJ5" s="12"/>
    </row>
    <row r="6" spans="1:36" s="2" customFormat="1" ht="19.5" customHeight="1" x14ac:dyDescent="0.2">
      <c r="A6" s="1071"/>
      <c r="B6" s="1072"/>
      <c r="C6" s="1072"/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  <c r="O6" s="1072"/>
      <c r="P6" s="1072"/>
      <c r="Q6" s="1072"/>
      <c r="R6" s="1072"/>
      <c r="S6" s="1072"/>
      <c r="T6" s="1072"/>
      <c r="U6" s="1072"/>
      <c r="V6" s="1072"/>
      <c r="W6" s="1072"/>
      <c r="X6" s="1072"/>
      <c r="Y6" s="1072"/>
      <c r="Z6" s="1072"/>
      <c r="AA6" s="1072"/>
      <c r="AB6" s="1073"/>
      <c r="AC6" s="713"/>
      <c r="AD6" s="141"/>
      <c r="AE6" s="142"/>
      <c r="AF6" s="141"/>
      <c r="AG6" s="141"/>
      <c r="AH6" s="141"/>
      <c r="AI6" s="143"/>
      <c r="AJ6" s="14"/>
    </row>
    <row r="7" spans="1:36" s="2" customFormat="1" ht="11.25" customHeight="1" x14ac:dyDescent="0.2">
      <c r="A7" s="1079"/>
      <c r="B7" s="1080"/>
      <c r="C7" s="1080"/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0"/>
      <c r="O7" s="1080"/>
      <c r="P7" s="1080"/>
      <c r="Q7" s="1080"/>
      <c r="R7" s="1080"/>
      <c r="S7" s="1080"/>
      <c r="T7" s="1080"/>
      <c r="U7" s="1080"/>
      <c r="V7" s="1080"/>
      <c r="W7" s="1080"/>
      <c r="X7" s="1080"/>
      <c r="Y7" s="1080"/>
      <c r="Z7" s="1080"/>
      <c r="AA7" s="1080"/>
      <c r="AB7" s="1081"/>
      <c r="AC7" s="713"/>
      <c r="AD7" s="141"/>
      <c r="AE7" s="142"/>
      <c r="AF7" s="141"/>
      <c r="AG7" s="141"/>
      <c r="AH7" s="141"/>
      <c r="AI7" s="143"/>
      <c r="AJ7" s="14"/>
    </row>
    <row r="8" spans="1:36" s="2" customFormat="1" ht="17.45" customHeight="1" x14ac:dyDescent="0.2">
      <c r="A8" s="182"/>
      <c r="B8" s="1053" t="s">
        <v>337</v>
      </c>
      <c r="C8" s="1054"/>
      <c r="D8" s="1054"/>
      <c r="E8" s="1055"/>
      <c r="F8" s="1055"/>
      <c r="G8" s="1055"/>
      <c r="H8" s="1055"/>
      <c r="I8" s="1055"/>
      <c r="J8" s="8"/>
      <c r="K8" s="57"/>
      <c r="L8" s="1083"/>
      <c r="M8" s="1084"/>
      <c r="N8" s="3"/>
      <c r="O8" s="3"/>
      <c r="P8" s="20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92"/>
      <c r="AC8" s="726"/>
      <c r="AD8" s="726">
        <f>IF(L8="si",1,IF(L8="",0,2))</f>
        <v>0</v>
      </c>
      <c r="AE8" s="727"/>
      <c r="AF8" s="726"/>
      <c r="AG8" s="726"/>
      <c r="AH8" s="141"/>
      <c r="AI8" s="143"/>
      <c r="AJ8" s="14"/>
    </row>
    <row r="9" spans="1:36" s="2" customFormat="1" ht="9.75" customHeight="1" x14ac:dyDescent="0.2">
      <c r="A9" s="182"/>
      <c r="B9" s="3"/>
      <c r="C9" s="3"/>
      <c r="D9" s="3"/>
      <c r="E9" s="3"/>
      <c r="F9" s="3"/>
      <c r="G9" s="3"/>
      <c r="H9" s="5"/>
      <c r="I9" s="3"/>
      <c r="J9" s="3"/>
      <c r="K9" s="57"/>
      <c r="L9" s="57"/>
      <c r="M9" s="57"/>
      <c r="N9" s="3"/>
      <c r="O9" s="3"/>
      <c r="P9" s="3"/>
      <c r="Q9" s="3"/>
      <c r="R9" s="3"/>
      <c r="S9" s="3"/>
      <c r="T9" s="1082" t="s">
        <v>49</v>
      </c>
      <c r="U9" s="1082"/>
      <c r="V9" s="1082"/>
      <c r="W9" s="480"/>
      <c r="X9" s="481"/>
      <c r="Y9" s="1082" t="s">
        <v>15</v>
      </c>
      <c r="Z9" s="1082"/>
      <c r="AA9" s="1082"/>
      <c r="AB9" s="292"/>
      <c r="AC9" s="726"/>
      <c r="AD9" s="726"/>
      <c r="AE9" s="727"/>
      <c r="AF9" s="726"/>
      <c r="AG9" s="726"/>
      <c r="AH9" s="141"/>
      <c r="AI9" s="143"/>
      <c r="AJ9" s="14"/>
    </row>
    <row r="10" spans="1:36" s="2" customFormat="1" ht="19.5" customHeight="1" x14ac:dyDescent="0.2">
      <c r="A10" s="181"/>
      <c r="B10" s="479" t="s">
        <v>338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7"/>
      <c r="Q10" s="5"/>
      <c r="R10" s="3"/>
      <c r="S10" s="3"/>
      <c r="T10" s="1082"/>
      <c r="U10" s="1082"/>
      <c r="V10" s="1082"/>
      <c r="W10" s="480"/>
      <c r="X10" s="481"/>
      <c r="Y10" s="1082"/>
      <c r="Z10" s="1082"/>
      <c r="AA10" s="1082"/>
      <c r="AB10" s="292"/>
      <c r="AC10" s="726"/>
      <c r="AD10" s="726" t="s">
        <v>103</v>
      </c>
      <c r="AE10" s="727" t="s">
        <v>104</v>
      </c>
      <c r="AF10" s="726"/>
      <c r="AG10" s="726"/>
      <c r="AH10" s="141"/>
      <c r="AI10" s="143"/>
      <c r="AJ10" s="14"/>
    </row>
    <row r="11" spans="1:36" s="2" customFormat="1" ht="4.7" customHeight="1" x14ac:dyDescent="0.2">
      <c r="A11" s="18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89"/>
      <c r="Q11" s="5"/>
      <c r="R11" s="3"/>
      <c r="S11" s="3"/>
      <c r="T11" s="3"/>
      <c r="U11" s="3"/>
      <c r="V11" s="381"/>
      <c r="W11" s="381"/>
      <c r="X11" s="381"/>
      <c r="Y11" s="381"/>
      <c r="Z11" s="381"/>
      <c r="AA11" s="382"/>
      <c r="AB11" s="383"/>
      <c r="AC11" s="726"/>
      <c r="AD11" s="726"/>
      <c r="AE11" s="726"/>
      <c r="AF11" s="726"/>
      <c r="AG11" s="726"/>
      <c r="AH11" s="141"/>
      <c r="AI11" s="143"/>
      <c r="AJ11" s="14"/>
    </row>
    <row r="12" spans="1:36" s="2" customFormat="1" ht="12.75" customHeight="1" x14ac:dyDescent="0.2">
      <c r="A12" s="181"/>
      <c r="B12" s="474" t="s">
        <v>16</v>
      </c>
      <c r="C12" s="179"/>
      <c r="D12" s="17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89"/>
      <c r="Q12" s="5"/>
      <c r="R12" s="57"/>
      <c r="S12" s="57"/>
      <c r="T12" s="1059"/>
      <c r="U12" s="1060"/>
      <c r="V12" s="1061"/>
      <c r="W12" s="5"/>
      <c r="X12" s="57"/>
      <c r="Y12" s="1076"/>
      <c r="Z12" s="1076"/>
      <c r="AA12" s="1076"/>
      <c r="AB12" s="292"/>
      <c r="AC12" s="726"/>
      <c r="AD12" s="726"/>
      <c r="AE12" s="726"/>
      <c r="AF12" s="728" t="s">
        <v>103</v>
      </c>
      <c r="AG12" s="734">
        <f>IF(T12="SI",1,0)</f>
        <v>0</v>
      </c>
      <c r="AH12" s="735"/>
      <c r="AI12" s="736"/>
      <c r="AJ12" s="14"/>
    </row>
    <row r="13" spans="1:36" s="2" customFormat="1" ht="2.25" customHeight="1" x14ac:dyDescent="0.2">
      <c r="A13" s="181"/>
      <c r="B13" s="474"/>
      <c r="C13" s="179"/>
      <c r="D13" s="17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7"/>
      <c r="S13" s="57"/>
      <c r="T13" s="682"/>
      <c r="U13" s="682"/>
      <c r="V13" s="682"/>
      <c r="W13" s="5"/>
      <c r="X13" s="57"/>
      <c r="Y13" s="202"/>
      <c r="Z13" s="202"/>
      <c r="AA13" s="202"/>
      <c r="AB13" s="292"/>
      <c r="AC13" s="726"/>
      <c r="AD13" s="726"/>
      <c r="AE13" s="726"/>
      <c r="AF13" s="728" t="s">
        <v>103</v>
      </c>
      <c r="AG13" s="734">
        <f t="shared" ref="AG13:AG28" si="0">IF(T13="SI",1,0)</f>
        <v>0</v>
      </c>
      <c r="AH13" s="735"/>
      <c r="AI13" s="736"/>
      <c r="AJ13" s="14"/>
    </row>
    <row r="14" spans="1:36" s="2" customFormat="1" ht="12.75" customHeight="1" x14ac:dyDescent="0.2">
      <c r="A14" s="181"/>
      <c r="B14" s="474" t="s">
        <v>328</v>
      </c>
      <c r="C14" s="179"/>
      <c r="D14" s="179"/>
      <c r="E14" s="179"/>
      <c r="F14" s="179"/>
      <c r="G14" s="179"/>
      <c r="H14" s="179"/>
      <c r="I14" s="179"/>
      <c r="J14" s="5"/>
      <c r="K14" s="5"/>
      <c r="L14" s="5"/>
      <c r="M14" s="5"/>
      <c r="N14" s="5"/>
      <c r="O14" s="5"/>
      <c r="P14" s="5"/>
      <c r="Q14" s="5"/>
      <c r="R14" s="57"/>
      <c r="S14" s="57"/>
      <c r="T14" s="1059"/>
      <c r="U14" s="1060"/>
      <c r="V14" s="1061"/>
      <c r="W14" s="5"/>
      <c r="X14" s="57"/>
      <c r="Y14" s="1059"/>
      <c r="Z14" s="1060"/>
      <c r="AA14" s="1061"/>
      <c r="AB14" s="292"/>
      <c r="AC14" s="726"/>
      <c r="AD14" s="726"/>
      <c r="AE14" s="726"/>
      <c r="AF14" s="728" t="s">
        <v>103</v>
      </c>
      <c r="AG14" s="734">
        <f t="shared" si="0"/>
        <v>0</v>
      </c>
      <c r="AH14" s="734">
        <f>IF(Y14="SI",1,0)</f>
        <v>0</v>
      </c>
      <c r="AI14" s="736"/>
      <c r="AJ14" s="14"/>
    </row>
    <row r="15" spans="1:36" s="2" customFormat="1" ht="2.25" customHeight="1" x14ac:dyDescent="0.2">
      <c r="A15" s="181"/>
      <c r="B15" s="474"/>
      <c r="C15" s="179"/>
      <c r="D15" s="179"/>
      <c r="E15" s="179"/>
      <c r="F15" s="179"/>
      <c r="G15" s="179"/>
      <c r="H15" s="179"/>
      <c r="I15" s="179"/>
      <c r="J15" s="5"/>
      <c r="K15" s="5"/>
      <c r="L15" s="5"/>
      <c r="M15" s="5"/>
      <c r="N15" s="5"/>
      <c r="O15" s="5"/>
      <c r="P15" s="5"/>
      <c r="Q15" s="5"/>
      <c r="R15" s="57"/>
      <c r="S15" s="57"/>
      <c r="T15" s="682"/>
      <c r="U15" s="682"/>
      <c r="V15" s="682"/>
      <c r="W15" s="5"/>
      <c r="X15" s="57"/>
      <c r="Y15" s="682"/>
      <c r="Z15" s="682"/>
      <c r="AA15" s="682"/>
      <c r="AB15" s="292"/>
      <c r="AC15" s="726"/>
      <c r="AD15" s="726"/>
      <c r="AE15" s="726"/>
      <c r="AF15" s="728" t="s">
        <v>103</v>
      </c>
      <c r="AG15" s="734">
        <f t="shared" si="0"/>
        <v>0</v>
      </c>
      <c r="AH15" s="734">
        <f t="shared" ref="AH15:AH28" si="1">IF(Y15="SI",1,0)</f>
        <v>0</v>
      </c>
      <c r="AI15" s="736"/>
      <c r="AJ15" s="14"/>
    </row>
    <row r="16" spans="1:36" s="2" customFormat="1" ht="12.75" customHeight="1" x14ac:dyDescent="0.2">
      <c r="A16" s="181"/>
      <c r="B16" s="474" t="s">
        <v>331</v>
      </c>
      <c r="C16" s="179"/>
      <c r="D16" s="179"/>
      <c r="E16" s="179"/>
      <c r="F16" s="179"/>
      <c r="G16" s="179"/>
      <c r="H16" s="179"/>
      <c r="I16" s="179"/>
      <c r="J16" s="179"/>
      <c r="K16" s="5"/>
      <c r="L16" s="5"/>
      <c r="M16" s="5"/>
      <c r="N16" s="5"/>
      <c r="O16" s="5"/>
      <c r="P16" s="5"/>
      <c r="Q16" s="5"/>
      <c r="R16" s="57"/>
      <c r="S16" s="57"/>
      <c r="T16" s="1059"/>
      <c r="U16" s="1060"/>
      <c r="V16" s="1061"/>
      <c r="W16" s="5"/>
      <c r="X16" s="57"/>
      <c r="Y16" s="1059"/>
      <c r="Z16" s="1060"/>
      <c r="AA16" s="1061"/>
      <c r="AB16" s="292"/>
      <c r="AC16" s="726"/>
      <c r="AD16" s="726"/>
      <c r="AE16" s="726"/>
      <c r="AF16" s="728" t="s">
        <v>103</v>
      </c>
      <c r="AG16" s="734">
        <f t="shared" si="0"/>
        <v>0</v>
      </c>
      <c r="AH16" s="734">
        <f t="shared" si="1"/>
        <v>0</v>
      </c>
      <c r="AI16" s="736"/>
      <c r="AJ16" s="14"/>
    </row>
    <row r="17" spans="1:36" s="2" customFormat="1" ht="2.25" customHeight="1" x14ac:dyDescent="0.2">
      <c r="A17" s="181"/>
      <c r="B17" s="474"/>
      <c r="C17" s="179"/>
      <c r="D17" s="179"/>
      <c r="E17" s="179"/>
      <c r="F17" s="179"/>
      <c r="G17" s="179"/>
      <c r="H17" s="179"/>
      <c r="I17" s="179"/>
      <c r="J17" s="179"/>
      <c r="K17" s="5"/>
      <c r="L17" s="5"/>
      <c r="M17" s="5"/>
      <c r="N17" s="5"/>
      <c r="O17" s="5"/>
      <c r="P17" s="5"/>
      <c r="Q17" s="5"/>
      <c r="R17" s="57"/>
      <c r="S17" s="57"/>
      <c r="T17" s="682"/>
      <c r="U17" s="682"/>
      <c r="V17" s="682"/>
      <c r="W17" s="5"/>
      <c r="X17" s="682"/>
      <c r="Y17" s="682"/>
      <c r="Z17" s="682"/>
      <c r="AA17" s="682"/>
      <c r="AB17" s="292"/>
      <c r="AC17" s="726"/>
      <c r="AD17" s="726"/>
      <c r="AE17" s="726"/>
      <c r="AF17" s="728" t="s">
        <v>103</v>
      </c>
      <c r="AG17" s="734">
        <f t="shared" si="0"/>
        <v>0</v>
      </c>
      <c r="AH17" s="734">
        <f t="shared" si="1"/>
        <v>0</v>
      </c>
      <c r="AI17" s="736"/>
      <c r="AJ17" s="14"/>
    </row>
    <row r="18" spans="1:36" s="2" customFormat="1" ht="12.75" customHeight="1" x14ac:dyDescent="0.2">
      <c r="A18" s="181"/>
      <c r="B18" s="474" t="s">
        <v>329</v>
      </c>
      <c r="C18" s="179"/>
      <c r="D18" s="179"/>
      <c r="E18" s="179"/>
      <c r="F18" s="179"/>
      <c r="G18" s="179"/>
      <c r="H18" s="179"/>
      <c r="I18" s="179"/>
      <c r="J18" s="179"/>
      <c r="K18" s="5"/>
      <c r="L18" s="5"/>
      <c r="M18" s="5"/>
      <c r="N18" s="5"/>
      <c r="O18" s="5"/>
      <c r="P18" s="5"/>
      <c r="Q18" s="5"/>
      <c r="R18" s="57"/>
      <c r="S18" s="57"/>
      <c r="T18" s="1059"/>
      <c r="U18" s="1060"/>
      <c r="V18" s="1061"/>
      <c r="W18" s="5"/>
      <c r="X18" s="57"/>
      <c r="Y18" s="1059"/>
      <c r="Z18" s="1060"/>
      <c r="AA18" s="1061"/>
      <c r="AB18" s="292"/>
      <c r="AC18" s="726"/>
      <c r="AD18" s="726"/>
      <c r="AE18" s="726"/>
      <c r="AF18" s="728" t="s">
        <v>103</v>
      </c>
      <c r="AG18" s="734">
        <f t="shared" si="0"/>
        <v>0</v>
      </c>
      <c r="AH18" s="734">
        <f t="shared" si="1"/>
        <v>0</v>
      </c>
      <c r="AI18" s="736"/>
      <c r="AJ18" s="14"/>
    </row>
    <row r="19" spans="1:36" s="2" customFormat="1" ht="2.25" customHeight="1" x14ac:dyDescent="0.2">
      <c r="A19" s="181"/>
      <c r="B19" s="474"/>
      <c r="C19" s="179"/>
      <c r="D19" s="179"/>
      <c r="E19" s="179"/>
      <c r="F19" s="179"/>
      <c r="G19" s="179"/>
      <c r="H19" s="179"/>
      <c r="I19" s="179"/>
      <c r="J19" s="179"/>
      <c r="K19" s="5"/>
      <c r="L19" s="5"/>
      <c r="M19" s="5"/>
      <c r="N19" s="5"/>
      <c r="O19" s="5"/>
      <c r="P19" s="5"/>
      <c r="Q19" s="5"/>
      <c r="R19" s="57"/>
      <c r="S19" s="57"/>
      <c r="T19" s="682"/>
      <c r="U19" s="682"/>
      <c r="V19" s="682"/>
      <c r="W19" s="5"/>
      <c r="X19" s="57"/>
      <c r="Y19" s="682"/>
      <c r="Z19" s="682"/>
      <c r="AA19" s="682"/>
      <c r="AB19" s="292"/>
      <c r="AC19" s="726"/>
      <c r="AD19" s="726"/>
      <c r="AE19" s="726"/>
      <c r="AF19" s="728" t="s">
        <v>103</v>
      </c>
      <c r="AG19" s="734">
        <f t="shared" si="0"/>
        <v>0</v>
      </c>
      <c r="AH19" s="734">
        <f t="shared" si="1"/>
        <v>0</v>
      </c>
      <c r="AI19" s="736"/>
      <c r="AJ19" s="14"/>
    </row>
    <row r="20" spans="1:36" s="2" customFormat="1" ht="12.75" customHeight="1" x14ac:dyDescent="0.2">
      <c r="A20" s="181"/>
      <c r="B20" s="474" t="s">
        <v>17</v>
      </c>
      <c r="C20" s="179"/>
      <c r="D20" s="179"/>
      <c r="E20" s="179"/>
      <c r="F20" s="17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7"/>
      <c r="S20" s="57"/>
      <c r="T20" s="1059"/>
      <c r="U20" s="1060"/>
      <c r="V20" s="1061"/>
      <c r="W20" s="5"/>
      <c r="X20" s="57"/>
      <c r="Y20" s="1059"/>
      <c r="Z20" s="1060"/>
      <c r="AA20" s="1061"/>
      <c r="AB20" s="292"/>
      <c r="AC20" s="726"/>
      <c r="AD20" s="726"/>
      <c r="AE20" s="726"/>
      <c r="AF20" s="728" t="s">
        <v>103</v>
      </c>
      <c r="AG20" s="734">
        <f t="shared" si="0"/>
        <v>0</v>
      </c>
      <c r="AH20" s="734">
        <f t="shared" si="1"/>
        <v>0</v>
      </c>
      <c r="AI20" s="736"/>
      <c r="AJ20" s="14"/>
    </row>
    <row r="21" spans="1:36" s="2" customFormat="1" ht="2.25" customHeight="1" x14ac:dyDescent="0.2">
      <c r="A21" s="181"/>
      <c r="B21" s="474"/>
      <c r="C21" s="179"/>
      <c r="D21" s="179"/>
      <c r="E21" s="179"/>
      <c r="F21" s="17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7"/>
      <c r="S21" s="57"/>
      <c r="T21" s="682"/>
      <c r="U21" s="682"/>
      <c r="V21" s="682"/>
      <c r="W21" s="5"/>
      <c r="X21" s="57"/>
      <c r="Y21" s="682"/>
      <c r="Z21" s="682"/>
      <c r="AA21" s="682"/>
      <c r="AB21" s="292"/>
      <c r="AC21" s="726"/>
      <c r="AD21" s="726"/>
      <c r="AE21" s="726"/>
      <c r="AF21" s="728" t="s">
        <v>103</v>
      </c>
      <c r="AG21" s="734">
        <f t="shared" si="0"/>
        <v>0</v>
      </c>
      <c r="AH21" s="734">
        <f t="shared" si="1"/>
        <v>0</v>
      </c>
      <c r="AI21" s="736"/>
      <c r="AJ21" s="14"/>
    </row>
    <row r="22" spans="1:36" s="2" customFormat="1" ht="12.75" customHeight="1" x14ac:dyDescent="0.2">
      <c r="A22" s="181"/>
      <c r="B22" s="474" t="s">
        <v>18</v>
      </c>
      <c r="C22" s="179"/>
      <c r="D22" s="179"/>
      <c r="E22" s="179"/>
      <c r="F22" s="17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7"/>
      <c r="S22" s="57"/>
      <c r="T22" s="1059"/>
      <c r="U22" s="1060"/>
      <c r="V22" s="1061"/>
      <c r="W22" s="5"/>
      <c r="X22" s="57"/>
      <c r="Y22" s="1059"/>
      <c r="Z22" s="1060"/>
      <c r="AA22" s="1061"/>
      <c r="AB22" s="292"/>
      <c r="AC22" s="726"/>
      <c r="AD22" s="726"/>
      <c r="AE22" s="726"/>
      <c r="AF22" s="728" t="s">
        <v>103</v>
      </c>
      <c r="AG22" s="734">
        <f t="shared" si="0"/>
        <v>0</v>
      </c>
      <c r="AH22" s="734">
        <f t="shared" si="1"/>
        <v>0</v>
      </c>
      <c r="AI22" s="736"/>
      <c r="AJ22" s="14"/>
    </row>
    <row r="23" spans="1:36" s="2" customFormat="1" ht="2.25" customHeight="1" x14ac:dyDescent="0.2">
      <c r="A23" s="181"/>
      <c r="B23" s="474"/>
      <c r="C23" s="179"/>
      <c r="D23" s="179"/>
      <c r="E23" s="179"/>
      <c r="F23" s="17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7"/>
      <c r="S23" s="57"/>
      <c r="T23" s="682"/>
      <c r="U23" s="682"/>
      <c r="V23" s="682"/>
      <c r="W23" s="5"/>
      <c r="X23" s="57"/>
      <c r="Y23" s="682"/>
      <c r="Z23" s="682"/>
      <c r="AA23" s="682"/>
      <c r="AB23" s="292"/>
      <c r="AC23" s="726"/>
      <c r="AD23" s="726"/>
      <c r="AE23" s="726"/>
      <c r="AF23" s="728" t="s">
        <v>103</v>
      </c>
      <c r="AG23" s="734">
        <f t="shared" si="0"/>
        <v>0</v>
      </c>
      <c r="AH23" s="734">
        <f t="shared" si="1"/>
        <v>0</v>
      </c>
      <c r="AI23" s="736"/>
      <c r="AJ23" s="14"/>
    </row>
    <row r="24" spans="1:36" s="2" customFormat="1" ht="12.75" customHeight="1" x14ac:dyDescent="0.2">
      <c r="A24" s="181"/>
      <c r="B24" s="474" t="s">
        <v>330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5"/>
      <c r="Q24" s="5"/>
      <c r="R24" s="57"/>
      <c r="S24" s="57"/>
      <c r="T24" s="1059"/>
      <c r="U24" s="1060"/>
      <c r="V24" s="1061"/>
      <c r="W24" s="5"/>
      <c r="X24" s="57"/>
      <c r="Y24" s="1059"/>
      <c r="Z24" s="1060"/>
      <c r="AA24" s="1061"/>
      <c r="AB24" s="292"/>
      <c r="AC24" s="726"/>
      <c r="AD24" s="726"/>
      <c r="AE24" s="726"/>
      <c r="AF24" s="728" t="s">
        <v>103</v>
      </c>
      <c r="AG24" s="734">
        <f t="shared" si="0"/>
        <v>0</v>
      </c>
      <c r="AH24" s="734">
        <f t="shared" si="1"/>
        <v>0</v>
      </c>
      <c r="AI24" s="736"/>
      <c r="AJ24" s="14"/>
    </row>
    <row r="25" spans="1:36" s="2" customFormat="1" ht="2.25" customHeight="1" x14ac:dyDescent="0.2">
      <c r="A25" s="181"/>
      <c r="B25" s="474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5"/>
      <c r="Q25" s="5"/>
      <c r="R25" s="57"/>
      <c r="S25" s="57"/>
      <c r="T25" s="682"/>
      <c r="U25" s="682"/>
      <c r="V25" s="682"/>
      <c r="W25" s="5"/>
      <c r="X25" s="57"/>
      <c r="Y25" s="682"/>
      <c r="Z25" s="682"/>
      <c r="AA25" s="682"/>
      <c r="AB25" s="292"/>
      <c r="AC25" s="726"/>
      <c r="AD25" s="726"/>
      <c r="AE25" s="726"/>
      <c r="AF25" s="728" t="s">
        <v>103</v>
      </c>
      <c r="AG25" s="734">
        <f t="shared" si="0"/>
        <v>0</v>
      </c>
      <c r="AH25" s="734">
        <f t="shared" si="1"/>
        <v>0</v>
      </c>
      <c r="AI25" s="736"/>
      <c r="AJ25" s="14"/>
    </row>
    <row r="26" spans="1:36" s="2" customFormat="1" ht="12.75" customHeight="1" x14ac:dyDescent="0.2">
      <c r="A26" s="181"/>
      <c r="B26" s="474" t="s">
        <v>308</v>
      </c>
      <c r="C26" s="179"/>
      <c r="D26" s="179"/>
      <c r="E26" s="17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7"/>
      <c r="S26" s="57"/>
      <c r="T26" s="1059"/>
      <c r="U26" s="1060"/>
      <c r="V26" s="1061"/>
      <c r="W26" s="5"/>
      <c r="X26" s="57"/>
      <c r="Y26" s="1059"/>
      <c r="Z26" s="1060"/>
      <c r="AA26" s="1061"/>
      <c r="AB26" s="292"/>
      <c r="AC26" s="726"/>
      <c r="AD26" s="726"/>
      <c r="AE26" s="726"/>
      <c r="AF26" s="728" t="s">
        <v>103</v>
      </c>
      <c r="AG26" s="734">
        <f t="shared" si="0"/>
        <v>0</v>
      </c>
      <c r="AH26" s="734">
        <f t="shared" si="1"/>
        <v>0</v>
      </c>
      <c r="AI26" s="736"/>
      <c r="AJ26" s="14"/>
    </row>
    <row r="27" spans="1:36" s="2" customFormat="1" ht="18" customHeight="1" x14ac:dyDescent="0.2">
      <c r="A27" s="181"/>
      <c r="B27" s="474"/>
      <c r="C27" s="179"/>
      <c r="D27" s="179"/>
      <c r="E27" s="17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7"/>
      <c r="S27" s="57"/>
      <c r="T27" s="202"/>
      <c r="U27" s="202"/>
      <c r="V27" s="202"/>
      <c r="W27" s="5"/>
      <c r="X27" s="57"/>
      <c r="Y27" s="202"/>
      <c r="Z27" s="202"/>
      <c r="AA27" s="202"/>
      <c r="AB27" s="292"/>
      <c r="AC27" s="726"/>
      <c r="AD27" s="726"/>
      <c r="AE27" s="726"/>
      <c r="AF27" s="728" t="s">
        <v>103</v>
      </c>
      <c r="AG27" s="734">
        <f t="shared" si="0"/>
        <v>0</v>
      </c>
      <c r="AH27" s="734">
        <f t="shared" si="1"/>
        <v>0</v>
      </c>
      <c r="AI27" s="736"/>
      <c r="AJ27" s="14"/>
    </row>
    <row r="28" spans="1:36" s="2" customFormat="1" ht="12.75" customHeight="1" x14ac:dyDescent="0.2">
      <c r="A28" s="181"/>
      <c r="B28" s="474" t="s">
        <v>340</v>
      </c>
      <c r="C28" s="179"/>
      <c r="D28" s="179"/>
      <c r="E28" s="179"/>
      <c r="F28" s="179"/>
      <c r="G28" s="5"/>
      <c r="H28" s="5"/>
      <c r="I28" s="5"/>
      <c r="J28" s="5"/>
      <c r="K28" s="1064"/>
      <c r="L28" s="1065"/>
      <c r="M28" s="1065"/>
      <c r="N28" s="1066"/>
      <c r="O28" s="1066"/>
      <c r="P28" s="1066"/>
      <c r="Q28" s="1067"/>
      <c r="R28" s="57"/>
      <c r="S28" s="57"/>
      <c r="T28" s="1059"/>
      <c r="U28" s="1060"/>
      <c r="V28" s="1061"/>
      <c r="W28" s="5"/>
      <c r="X28" s="57"/>
      <c r="Y28" s="1059"/>
      <c r="Z28" s="1060"/>
      <c r="AA28" s="1061"/>
      <c r="AB28" s="292"/>
      <c r="AC28" s="726"/>
      <c r="AD28" s="726"/>
      <c r="AE28" s="726"/>
      <c r="AF28" s="728" t="s">
        <v>103</v>
      </c>
      <c r="AG28" s="734">
        <f t="shared" si="0"/>
        <v>0</v>
      </c>
      <c r="AH28" s="734">
        <f t="shared" si="1"/>
        <v>0</v>
      </c>
      <c r="AI28" s="736"/>
      <c r="AJ28" s="14"/>
    </row>
    <row r="29" spans="1:36" s="2" customFormat="1" ht="6" customHeight="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384"/>
      <c r="S29" s="75"/>
      <c r="T29" s="75"/>
      <c r="U29" s="75"/>
      <c r="V29" s="75"/>
      <c r="W29" s="75"/>
      <c r="X29" s="75"/>
      <c r="Y29" s="75"/>
      <c r="Z29" s="75"/>
      <c r="AA29" s="75"/>
      <c r="AB29" s="343"/>
      <c r="AC29" s="726"/>
      <c r="AD29" s="726"/>
      <c r="AE29" s="726"/>
      <c r="AF29" s="726"/>
      <c r="AG29" s="734"/>
      <c r="AH29" s="735"/>
      <c r="AI29" s="736"/>
      <c r="AJ29" s="14"/>
    </row>
    <row r="30" spans="1:36" s="2" customFormat="1" ht="5.25" customHeight="1" x14ac:dyDescent="0.2">
      <c r="A30" s="1074"/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4"/>
      <c r="X30" s="1074"/>
      <c r="Y30" s="1074"/>
      <c r="Z30" s="1074"/>
      <c r="AA30" s="1074"/>
      <c r="AB30" s="1074"/>
      <c r="AC30" s="726"/>
      <c r="AD30" s="726"/>
      <c r="AE30" s="726"/>
      <c r="AF30" s="726"/>
      <c r="AG30" s="726"/>
      <c r="AH30" s="141"/>
      <c r="AI30" s="143"/>
      <c r="AJ30" s="14"/>
    </row>
    <row r="31" spans="1:36" s="2" customFormat="1" ht="24" customHeight="1" x14ac:dyDescent="0.2">
      <c r="A31" s="947" t="s">
        <v>71</v>
      </c>
      <c r="B31" s="947"/>
      <c r="C31" s="947"/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726" t="s">
        <v>103</v>
      </c>
      <c r="AD31" s="726"/>
      <c r="AE31" s="726"/>
      <c r="AF31" s="726"/>
      <c r="AG31" s="726"/>
      <c r="AH31" s="141"/>
      <c r="AI31" s="143"/>
      <c r="AJ31" s="14"/>
    </row>
    <row r="32" spans="1:36" s="2" customFormat="1" ht="9.75" customHeight="1" x14ac:dyDescent="0.2">
      <c r="A32" s="156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726" t="s">
        <v>104</v>
      </c>
      <c r="AD32" s="726"/>
      <c r="AE32" s="726"/>
      <c r="AF32" s="726"/>
      <c r="AG32" s="726"/>
      <c r="AH32" s="141"/>
      <c r="AI32" s="143"/>
      <c r="AJ32" s="14"/>
    </row>
    <row r="33" spans="1:43" s="2" customFormat="1" ht="16.5" customHeight="1" x14ac:dyDescent="0.2">
      <c r="A33" s="1068" t="s">
        <v>388</v>
      </c>
      <c r="B33" s="1069"/>
      <c r="C33" s="1069"/>
      <c r="D33" s="1069"/>
      <c r="E33" s="1069"/>
      <c r="F33" s="1069"/>
      <c r="G33" s="1069"/>
      <c r="H33" s="1069"/>
      <c r="I33" s="1069"/>
      <c r="J33" s="1069"/>
      <c r="K33" s="1069"/>
      <c r="L33" s="1069"/>
      <c r="M33" s="1069"/>
      <c r="N33" s="1069"/>
      <c r="O33" s="1069"/>
      <c r="P33" s="1069"/>
      <c r="Q33" s="1069"/>
      <c r="R33" s="1069"/>
      <c r="S33" s="1069"/>
      <c r="T33" s="1069"/>
      <c r="U33" s="1069"/>
      <c r="V33" s="1069"/>
      <c r="W33" s="1069"/>
      <c r="X33" s="1069"/>
      <c r="Y33" s="1069"/>
      <c r="Z33" s="1069"/>
      <c r="AA33" s="1069"/>
      <c r="AB33" s="1070"/>
      <c r="AC33" s="727"/>
      <c r="AD33" s="727"/>
      <c r="AE33" s="726"/>
      <c r="AF33" s="726"/>
      <c r="AG33" s="726"/>
      <c r="AH33" s="141"/>
      <c r="AI33" s="143"/>
      <c r="AJ33" s="14"/>
    </row>
    <row r="34" spans="1:43" s="2" customFormat="1" ht="16.5" customHeight="1" x14ac:dyDescent="0.2">
      <c r="A34" s="1071"/>
      <c r="B34" s="1072"/>
      <c r="C34" s="1072"/>
      <c r="D34" s="1072"/>
      <c r="E34" s="1072"/>
      <c r="F34" s="1072"/>
      <c r="G34" s="1072"/>
      <c r="H34" s="1072"/>
      <c r="I34" s="1072"/>
      <c r="J34" s="1072"/>
      <c r="K34" s="1072"/>
      <c r="L34" s="1072"/>
      <c r="M34" s="1072"/>
      <c r="N34" s="1072"/>
      <c r="O34" s="1072"/>
      <c r="P34" s="1072"/>
      <c r="Q34" s="1072"/>
      <c r="R34" s="1072"/>
      <c r="S34" s="1072"/>
      <c r="T34" s="1072"/>
      <c r="U34" s="1072"/>
      <c r="V34" s="1072"/>
      <c r="W34" s="1072"/>
      <c r="X34" s="1072"/>
      <c r="Y34" s="1072"/>
      <c r="Z34" s="1072"/>
      <c r="AA34" s="1072"/>
      <c r="AB34" s="1073"/>
      <c r="AC34" s="729"/>
      <c r="AD34" s="729"/>
      <c r="AE34" s="730"/>
      <c r="AF34" s="730"/>
      <c r="AG34" s="730"/>
      <c r="AH34" s="144"/>
      <c r="AI34" s="143"/>
    </row>
    <row r="35" spans="1:43" s="2" customFormat="1" ht="12.75" x14ac:dyDescent="0.2">
      <c r="A35" s="386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387"/>
      <c r="AC35" s="729"/>
      <c r="AD35" s="729"/>
      <c r="AE35" s="730"/>
      <c r="AF35" s="730"/>
      <c r="AG35" s="730"/>
      <c r="AH35" s="144"/>
      <c r="AI35" s="143"/>
    </row>
    <row r="36" spans="1:43" s="2" customFormat="1" ht="9.75" customHeight="1" x14ac:dyDescent="0.2">
      <c r="A36" s="18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85"/>
      <c r="U36" s="5"/>
      <c r="V36" s="5"/>
      <c r="W36" s="5"/>
      <c r="X36" s="1076" t="s">
        <v>111</v>
      </c>
      <c r="Y36" s="1076"/>
      <c r="Z36" s="1076"/>
      <c r="AA36" s="1076"/>
      <c r="AB36" s="178"/>
      <c r="AC36" s="731"/>
      <c r="AD36" s="732"/>
      <c r="AE36" s="722"/>
      <c r="AF36" s="722"/>
      <c r="AG36" s="722"/>
      <c r="AH36" s="143"/>
      <c r="AI36" s="143"/>
    </row>
    <row r="37" spans="1:43" s="2" customFormat="1" ht="12.75" customHeight="1" x14ac:dyDescent="0.2">
      <c r="A37" s="1062" t="s">
        <v>118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5"/>
      <c r="Y37" s="388"/>
      <c r="Z37" s="475"/>
      <c r="AA37" s="475"/>
      <c r="AB37" s="292"/>
      <c r="AC37" s="731"/>
      <c r="AD37" s="732"/>
      <c r="AE37" s="722"/>
      <c r="AF37" s="722"/>
      <c r="AG37" s="722"/>
      <c r="AH37" s="143"/>
      <c r="AI37" s="143"/>
    </row>
    <row r="38" spans="1:43" s="2" customFormat="1" ht="12.75" customHeight="1" x14ac:dyDescent="0.2">
      <c r="A38" s="473" t="s">
        <v>19</v>
      </c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1056"/>
      <c r="Y38" s="1057"/>
      <c r="Z38" s="1057"/>
      <c r="AA38" s="1058"/>
      <c r="AB38" s="178"/>
      <c r="AC38" s="731"/>
      <c r="AD38" s="732"/>
      <c r="AE38" s="722"/>
      <c r="AF38" s="722"/>
      <c r="AG38" s="722"/>
      <c r="AH38" s="143"/>
      <c r="AI38" s="143"/>
    </row>
    <row r="39" spans="1:43" s="2" customFormat="1" ht="2.25" customHeight="1" x14ac:dyDescent="0.2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110"/>
      <c r="Y39" s="110"/>
      <c r="Z39" s="110"/>
      <c r="AA39" s="110"/>
      <c r="AB39" s="178"/>
      <c r="AC39" s="731"/>
      <c r="AD39" s="732"/>
      <c r="AE39" s="722"/>
      <c r="AF39" s="722"/>
      <c r="AG39" s="722"/>
      <c r="AH39" s="143"/>
      <c r="AI39" s="143"/>
    </row>
    <row r="40" spans="1:43" s="2" customFormat="1" ht="12.75" x14ac:dyDescent="0.2">
      <c r="A40" s="473" t="s">
        <v>51</v>
      </c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1056"/>
      <c r="Y40" s="1057"/>
      <c r="Z40" s="1057"/>
      <c r="AA40" s="1058"/>
      <c r="AB40" s="178"/>
      <c r="AC40" s="731"/>
      <c r="AD40" s="732"/>
      <c r="AE40" s="722"/>
      <c r="AF40" s="722"/>
      <c r="AG40" s="722"/>
      <c r="AH40" s="143"/>
      <c r="AI40" s="143"/>
    </row>
    <row r="41" spans="1:43" s="2" customFormat="1" ht="1.5" customHeight="1" x14ac:dyDescent="0.2">
      <c r="A41" s="473"/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110"/>
      <c r="Y41" s="110"/>
      <c r="Z41" s="110"/>
      <c r="AA41" s="110"/>
      <c r="AB41" s="178"/>
      <c r="AC41" s="731"/>
      <c r="AD41" s="732"/>
      <c r="AE41" s="722"/>
      <c r="AF41" s="722"/>
      <c r="AG41" s="722"/>
      <c r="AH41" s="143"/>
      <c r="AI41" s="143"/>
    </row>
    <row r="42" spans="1:43" s="2" customFormat="1" ht="12.75" x14ac:dyDescent="0.2">
      <c r="A42" s="473" t="s">
        <v>119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110"/>
      <c r="Y42" s="110"/>
      <c r="Z42" s="110"/>
      <c r="AA42" s="110"/>
      <c r="AB42" s="178"/>
      <c r="AC42" s="731"/>
      <c r="AD42" s="732"/>
      <c r="AE42" s="722"/>
      <c r="AF42" s="722"/>
      <c r="AG42" s="722"/>
      <c r="AH42" s="143"/>
      <c r="AI42" s="143"/>
    </row>
    <row r="43" spans="1:43" s="2" customFormat="1" ht="12.75" x14ac:dyDescent="0.2">
      <c r="A43" s="473" t="s">
        <v>20</v>
      </c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1056"/>
      <c r="Y43" s="1057"/>
      <c r="Z43" s="1057"/>
      <c r="AA43" s="1058"/>
      <c r="AB43" s="178"/>
      <c r="AC43" s="731"/>
      <c r="AD43" s="732"/>
      <c r="AE43" s="722"/>
      <c r="AF43" s="722"/>
      <c r="AG43" s="722"/>
      <c r="AH43" s="1075"/>
      <c r="AI43" s="1075"/>
      <c r="AJ43" s="1075"/>
      <c r="AK43" s="1075"/>
      <c r="AL43" s="1075"/>
      <c r="AM43" s="1075"/>
      <c r="AN43" s="1075"/>
      <c r="AO43" s="1075"/>
      <c r="AP43" s="1075"/>
      <c r="AQ43" s="1075"/>
    </row>
    <row r="44" spans="1:43" s="2" customFormat="1" ht="2.25" customHeight="1" x14ac:dyDescent="0.2">
      <c r="A44" s="473"/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110"/>
      <c r="Y44" s="110"/>
      <c r="Z44" s="110"/>
      <c r="AA44" s="110"/>
      <c r="AB44" s="178"/>
      <c r="AC44" s="731"/>
      <c r="AD44" s="732"/>
      <c r="AE44" s="722"/>
      <c r="AF44" s="722"/>
      <c r="AG44" s="722"/>
      <c r="AH44" s="143"/>
      <c r="AI44" s="143"/>
    </row>
    <row r="45" spans="1:43" s="2" customFormat="1" ht="12.75" x14ac:dyDescent="0.2">
      <c r="A45" s="473" t="s">
        <v>21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1056"/>
      <c r="Y45" s="1057"/>
      <c r="Z45" s="1057"/>
      <c r="AA45" s="1058"/>
      <c r="AB45" s="178"/>
      <c r="AC45" s="731"/>
      <c r="AD45" s="732"/>
      <c r="AE45" s="722"/>
      <c r="AF45" s="722"/>
      <c r="AG45" s="722"/>
      <c r="AH45" s="143"/>
      <c r="AI45" s="143"/>
    </row>
    <row r="46" spans="1:43" s="2" customFormat="1" ht="1.5" customHeight="1" x14ac:dyDescent="0.2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110"/>
      <c r="Y46" s="110"/>
      <c r="Z46" s="110"/>
      <c r="AA46" s="110"/>
      <c r="AB46" s="178"/>
      <c r="AC46" s="731"/>
      <c r="AD46" s="732"/>
      <c r="AE46" s="722"/>
      <c r="AF46" s="722"/>
      <c r="AG46" s="722"/>
      <c r="AH46" s="143"/>
      <c r="AI46" s="143"/>
    </row>
    <row r="47" spans="1:43" s="2" customFormat="1" ht="12.75" x14ac:dyDescent="0.2">
      <c r="A47" s="473" t="s">
        <v>120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110"/>
      <c r="Y47" s="110"/>
      <c r="Z47" s="110"/>
      <c r="AA47" s="110"/>
      <c r="AB47" s="178"/>
      <c r="AC47" s="731"/>
      <c r="AD47" s="732"/>
      <c r="AE47" s="722"/>
      <c r="AF47" s="722"/>
      <c r="AG47" s="722"/>
      <c r="AH47" s="143"/>
      <c r="AI47" s="143"/>
    </row>
    <row r="48" spans="1:43" s="2" customFormat="1" ht="12.75" x14ac:dyDescent="0.2">
      <c r="A48" s="473" t="s">
        <v>22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1056"/>
      <c r="Y48" s="1057"/>
      <c r="Z48" s="1057"/>
      <c r="AA48" s="1058"/>
      <c r="AB48" s="178"/>
      <c r="AC48" s="731"/>
      <c r="AD48" s="732"/>
      <c r="AE48" s="722"/>
      <c r="AF48" s="722"/>
      <c r="AG48" s="722"/>
      <c r="AH48" s="143"/>
      <c r="AI48" s="143"/>
    </row>
    <row r="49" spans="1:35" s="2" customFormat="1" ht="2.25" customHeight="1" x14ac:dyDescent="0.2">
      <c r="A49" s="476"/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110"/>
      <c r="Y49" s="110"/>
      <c r="Z49" s="110"/>
      <c r="AA49" s="110"/>
      <c r="AB49" s="178"/>
      <c r="AC49" s="733"/>
      <c r="AD49" s="732"/>
      <c r="AE49" s="722"/>
      <c r="AF49" s="722"/>
      <c r="AG49" s="722"/>
      <c r="AH49" s="143"/>
      <c r="AI49" s="143"/>
    </row>
    <row r="50" spans="1:35" s="2" customFormat="1" ht="12.75" x14ac:dyDescent="0.2">
      <c r="A50" s="476" t="s">
        <v>269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1056"/>
      <c r="Y50" s="1057"/>
      <c r="Z50" s="1057"/>
      <c r="AA50" s="1058"/>
      <c r="AB50" s="178"/>
      <c r="AC50" s="733"/>
      <c r="AD50" s="732"/>
      <c r="AE50" s="722"/>
      <c r="AF50" s="722"/>
      <c r="AG50" s="722"/>
      <c r="AH50" s="143"/>
      <c r="AI50" s="143"/>
    </row>
    <row r="51" spans="1:35" s="2" customFormat="1" ht="1.5" customHeight="1" x14ac:dyDescent="0.2">
      <c r="A51" s="476"/>
      <c r="B51" s="474"/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110"/>
      <c r="Y51" s="110"/>
      <c r="Z51" s="110"/>
      <c r="AA51" s="110"/>
      <c r="AB51" s="178"/>
      <c r="AC51" s="733"/>
      <c r="AD51" s="732"/>
      <c r="AE51" s="722"/>
      <c r="AF51" s="722"/>
      <c r="AG51" s="722"/>
      <c r="AH51" s="143"/>
      <c r="AI51" s="143"/>
    </row>
    <row r="52" spans="1:35" s="2" customFormat="1" ht="12.75" x14ac:dyDescent="0.2">
      <c r="A52" s="473" t="s">
        <v>121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4"/>
      <c r="W52" s="474"/>
      <c r="X52" s="110"/>
      <c r="Y52" s="110"/>
      <c r="Z52" s="110"/>
      <c r="AA52" s="110"/>
      <c r="AB52" s="178"/>
      <c r="AC52" s="733"/>
      <c r="AD52" s="732"/>
      <c r="AE52" s="722"/>
      <c r="AF52" s="722"/>
      <c r="AG52" s="722"/>
      <c r="AH52" s="143"/>
      <c r="AI52" s="143"/>
    </row>
    <row r="53" spans="1:35" s="2" customFormat="1" ht="12.75" x14ac:dyDescent="0.2">
      <c r="A53" s="477" t="s">
        <v>270</v>
      </c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1056"/>
      <c r="Y53" s="1057"/>
      <c r="Z53" s="1057"/>
      <c r="AA53" s="1058"/>
      <c r="AB53" s="178"/>
      <c r="AC53" s="733"/>
      <c r="AD53" s="732"/>
      <c r="AE53" s="722"/>
      <c r="AF53" s="722"/>
      <c r="AG53" s="722"/>
      <c r="AH53" s="143"/>
      <c r="AI53" s="143"/>
    </row>
    <row r="54" spans="1:35" s="2" customFormat="1" ht="2.25" customHeight="1" x14ac:dyDescent="0.2">
      <c r="A54" s="477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4"/>
      <c r="S54" s="474"/>
      <c r="T54" s="474"/>
      <c r="U54" s="474"/>
      <c r="V54" s="474"/>
      <c r="W54" s="474"/>
      <c r="X54" s="110"/>
      <c r="Y54" s="110"/>
      <c r="Z54" s="110"/>
      <c r="AA54" s="110"/>
      <c r="AB54" s="178"/>
      <c r="AC54" s="733"/>
      <c r="AD54" s="732"/>
      <c r="AE54" s="722"/>
      <c r="AF54" s="722"/>
      <c r="AG54" s="722"/>
      <c r="AH54" s="143"/>
      <c r="AI54" s="143"/>
    </row>
    <row r="55" spans="1:35" s="2" customFormat="1" ht="12.75" x14ac:dyDescent="0.2">
      <c r="A55" s="473" t="s">
        <v>350</v>
      </c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1056"/>
      <c r="Y55" s="1057"/>
      <c r="Z55" s="1057"/>
      <c r="AA55" s="1058"/>
      <c r="AB55" s="178"/>
      <c r="AC55" s="733"/>
      <c r="AD55" s="732"/>
      <c r="AE55" s="722"/>
      <c r="AF55" s="722"/>
      <c r="AG55" s="722"/>
      <c r="AH55" s="143"/>
      <c r="AI55" s="143"/>
    </row>
    <row r="56" spans="1:35" s="2" customFormat="1" ht="2.25" customHeight="1" x14ac:dyDescent="0.2">
      <c r="A56" s="389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79"/>
      <c r="R56" s="179"/>
      <c r="S56" s="179"/>
      <c r="T56" s="179"/>
      <c r="U56" s="179"/>
      <c r="V56" s="179"/>
      <c r="W56" s="179"/>
      <c r="X56" s="179"/>
      <c r="Y56" s="5"/>
      <c r="Z56" s="5"/>
      <c r="AA56" s="5"/>
      <c r="AB56" s="178"/>
      <c r="AC56" s="146"/>
      <c r="AD56" s="57"/>
      <c r="AE56" s="143"/>
      <c r="AF56" s="143"/>
      <c r="AG56" s="143"/>
      <c r="AH56" s="143"/>
      <c r="AI56" s="143"/>
    </row>
    <row r="57" spans="1:35" ht="5.25" customHeight="1" x14ac:dyDescent="0.2">
      <c r="A57" s="74"/>
      <c r="B57" s="75"/>
      <c r="C57" s="75"/>
      <c r="D57" s="75"/>
      <c r="E57" s="75"/>
      <c r="F57" s="75"/>
      <c r="G57" s="75"/>
      <c r="H57" s="76"/>
      <c r="I57" s="76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7"/>
      <c r="V57" s="78"/>
      <c r="W57" s="78"/>
      <c r="X57" s="78"/>
      <c r="Y57" s="78"/>
      <c r="Z57" s="78"/>
      <c r="AA57" s="78"/>
      <c r="AB57" s="79"/>
    </row>
  </sheetData>
  <sheetProtection algorithmName="SHA-512" hashValue="yWfoHLPDCSGyQ77xeFrMq2EBVXXhexxexLqxjtxxjIO2rJ3Lf4evdJhn1Llo6t6pfyiof8n3epTxcchjbiN94g==" saltValue="92ug01v9/hYn9U6BYOP+cg==" spinCount="100000" sheet="1" objects="1" scenarios="1" selectLockedCells="1"/>
  <mergeCells count="40">
    <mergeCell ref="AH43:AQ43"/>
    <mergeCell ref="X36:AA36"/>
    <mergeCell ref="X2:AB2"/>
    <mergeCell ref="T12:V12"/>
    <mergeCell ref="A7:AB7"/>
    <mergeCell ref="T14:V14"/>
    <mergeCell ref="T16:V16"/>
    <mergeCell ref="A5:AB6"/>
    <mergeCell ref="T9:V10"/>
    <mergeCell ref="L8:M8"/>
    <mergeCell ref="Y12:AA12"/>
    <mergeCell ref="Y14:AA14"/>
    <mergeCell ref="Y9:AA10"/>
    <mergeCell ref="Y16:AA16"/>
    <mergeCell ref="Y18:AA18"/>
    <mergeCell ref="T18:V18"/>
    <mergeCell ref="X43:AA43"/>
    <mergeCell ref="X38:AA38"/>
    <mergeCell ref="A33:AB34"/>
    <mergeCell ref="T28:V28"/>
    <mergeCell ref="T22:V22"/>
    <mergeCell ref="Y24:AA24"/>
    <mergeCell ref="A30:AB30"/>
    <mergeCell ref="Y26:AA26"/>
    <mergeCell ref="B8:I8"/>
    <mergeCell ref="X55:AA55"/>
    <mergeCell ref="T24:V24"/>
    <mergeCell ref="A31:AB31"/>
    <mergeCell ref="X40:AA40"/>
    <mergeCell ref="Y20:AA20"/>
    <mergeCell ref="Y22:AA22"/>
    <mergeCell ref="A37:W37"/>
    <mergeCell ref="Y28:AA28"/>
    <mergeCell ref="T26:V26"/>
    <mergeCell ref="K28:Q28"/>
    <mergeCell ref="X50:AA50"/>
    <mergeCell ref="X45:AA45"/>
    <mergeCell ref="X53:AA53"/>
    <mergeCell ref="X48:AA48"/>
    <mergeCell ref="T20:V20"/>
  </mergeCells>
  <phoneticPr fontId="10" type="noConversion"/>
  <conditionalFormatting sqref="T12:V12">
    <cfRule type="expression" dxfId="9" priority="4">
      <formula>$AD$8=1</formula>
    </cfRule>
  </conditionalFormatting>
  <conditionalFormatting sqref="Y28:AA28 T28:V28 K28:M28 Y14:AA14 T14:V14 T16:V16 T18:V18 T20:V20 T22:V22 T24:V24 T26:V26 Y16:AA16 Y18:AA18 Y20:AA20 Y22:AA22 Y24:AA24 Y26:AA26">
    <cfRule type="expression" dxfId="8" priority="3">
      <formula>$AD$8=1</formula>
    </cfRule>
  </conditionalFormatting>
  <conditionalFormatting sqref="T28:V28">
    <cfRule type="expression" dxfId="7" priority="2">
      <formula>$K$28=""</formula>
    </cfRule>
  </conditionalFormatting>
  <conditionalFormatting sqref="Y28:AA28">
    <cfRule type="expression" dxfId="6" priority="1">
      <formula>$K$28=""</formula>
    </cfRule>
  </conditionalFormatting>
  <dataValidations count="13">
    <dataValidation type="textLength" allowBlank="1" showInputMessage="1" showErrorMessage="1" sqref="AH43:AQ43" xr:uid="{00000000-0002-0000-0C00-000000000000}">
      <formula1>0</formula1>
      <formula2>30</formula2>
    </dataValidation>
    <dataValidation type="whole" operator="greaterThanOrEqual" allowBlank="1" showInputMessage="1" showErrorMessage="1" errorTitle="ATTENZIONE!" error="VALORE IMMESSO NON VALIDO!" sqref="X53:AA53 X55:AA55 X50:AA50 X48:AA48 X45:AA45 X43:AA43 X38:AB38 X40:AA40" xr:uid="{00000000-0002-0000-0C00-000001000000}">
      <formula1>0</formula1>
    </dataValidation>
    <dataValidation type="list" allowBlank="1" showInputMessage="1" showErrorMessage="1" sqref="T12:V12" xr:uid="{00000000-0002-0000-0C00-000002000000}">
      <formula1>$AF$12</formula1>
    </dataValidation>
    <dataValidation type="list" allowBlank="1" showInputMessage="1" showErrorMessage="1" sqref="T14:V14 Y14:AA14" xr:uid="{00000000-0002-0000-0C00-000003000000}">
      <formula1>$AF$14</formula1>
    </dataValidation>
    <dataValidation type="list" allowBlank="1" showInputMessage="1" showErrorMessage="1" sqref="T16:V16 Y16:AA16" xr:uid="{00000000-0002-0000-0C00-000004000000}">
      <formula1>$AF$16</formula1>
    </dataValidation>
    <dataValidation type="list" allowBlank="1" showInputMessage="1" showErrorMessage="1" sqref="T18:V18 Y18:AA18" xr:uid="{00000000-0002-0000-0C00-000005000000}">
      <formula1>$AF$18</formula1>
    </dataValidation>
    <dataValidation type="list" allowBlank="1" showInputMessage="1" showErrorMessage="1" sqref="T20:V20 Y20:AA20" xr:uid="{00000000-0002-0000-0C00-000006000000}">
      <formula1>$AF$20</formula1>
    </dataValidation>
    <dataValidation type="list" allowBlank="1" showInputMessage="1" showErrorMessage="1" sqref="T22:V22 Y22:AA22" xr:uid="{00000000-0002-0000-0C00-000007000000}">
      <formula1>$AF$22</formula1>
    </dataValidation>
    <dataValidation type="list" allowBlank="1" showInputMessage="1" showErrorMessage="1" sqref="T24:V24 Y24:AA24" xr:uid="{00000000-0002-0000-0C00-000008000000}">
      <formula1>$AF$24</formula1>
    </dataValidation>
    <dataValidation type="list" allowBlank="1" showInputMessage="1" showErrorMessage="1" sqref="T26:V26 Y26:AA26" xr:uid="{00000000-0002-0000-0C00-000009000000}">
      <formula1>$AF$26</formula1>
    </dataValidation>
    <dataValidation type="list" allowBlank="1" showInputMessage="1" showErrorMessage="1" sqref="T28:V28 Y28:AA28" xr:uid="{00000000-0002-0000-0C00-00000A000000}">
      <formula1>$AF$28</formula1>
    </dataValidation>
    <dataValidation type="list" allowBlank="1" showInputMessage="1" showErrorMessage="1" sqref="K8:M9" xr:uid="{00000000-0002-0000-0C00-00000B000000}">
      <formula1>$AD$10:$AE$10</formula1>
    </dataValidation>
    <dataValidation type="textLength" operator="lessThan" allowBlank="1" showInputMessage="1" showErrorMessage="1" sqref="K28:M28" xr:uid="{00000000-0002-0000-0C00-00000C000000}">
      <formula1>30</formula1>
    </dataValidation>
  </dataValidations>
  <pageMargins left="0.38" right="0.32" top="0.55118110236220474" bottom="0.47" header="0.31496062992125984" footer="0.56000000000000005"/>
  <pageSetup paperSize="9" orientation="portrait" horizontalDpi="300" verticalDpi="300" r:id="rId1"/>
  <headerFooter alignWithMargins="0">
    <oddFooter>&amp;C7</oddFooter>
  </headerFooter>
  <cellWatches>
    <cellWatch r="T12"/>
  </cellWatch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>
    <pageSetUpPr fitToPage="1"/>
  </sheetPr>
  <dimension ref="A1:AE36"/>
  <sheetViews>
    <sheetView showGridLines="0" zoomScale="90" zoomScaleNormal="90" zoomScaleSheetLayoutView="100" workbookViewId="0">
      <selection activeCell="T31" sqref="T31:U32"/>
    </sheetView>
  </sheetViews>
  <sheetFormatPr defaultRowHeight="15" x14ac:dyDescent="0.3"/>
  <cols>
    <col min="1" max="4" width="2.7109375" style="58" customWidth="1"/>
    <col min="5" max="5" width="40" style="58" customWidth="1"/>
    <col min="6" max="7" width="2.7109375" style="58" customWidth="1"/>
    <col min="8" max="8" width="5.5703125" style="58" customWidth="1"/>
    <col min="9" max="9" width="2.7109375" style="58" customWidth="1"/>
    <col min="10" max="10" width="34.5703125" style="58" customWidth="1"/>
    <col min="11" max="14" width="2.7109375" style="58" customWidth="1"/>
    <col min="15" max="15" width="2.85546875" style="58" customWidth="1"/>
    <col min="16" max="16" width="2.140625" style="58" customWidth="1"/>
    <col min="17" max="17" width="8.5703125" style="58" customWidth="1"/>
    <col min="18" max="19" width="4" style="58" customWidth="1"/>
    <col min="20" max="20" width="4.85546875" style="58" customWidth="1"/>
    <col min="21" max="21" width="4.5703125" style="58" customWidth="1"/>
    <col min="22" max="22" width="3.140625" style="58" customWidth="1"/>
    <col min="23" max="24" width="2.7109375" style="58" customWidth="1"/>
    <col min="25" max="25" width="0" style="8" hidden="1" customWidth="1"/>
    <col min="26" max="26" width="24.42578125" style="143" hidden="1" customWidth="1"/>
    <col min="27" max="27" width="16.5703125" style="143" customWidth="1"/>
    <col min="28" max="31" width="9.140625" style="143"/>
    <col min="32" max="16384" width="9.140625" style="2"/>
  </cols>
  <sheetData>
    <row r="1" spans="1:31" ht="3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57"/>
    </row>
    <row r="2" spans="1:31" s="1" customFormat="1" ht="6" customHeight="1" x14ac:dyDescent="0.2">
      <c r="F2" s="7"/>
      <c r="P2" s="56"/>
      <c r="Q2" s="488"/>
      <c r="R2" s="488"/>
      <c r="S2" s="489"/>
      <c r="T2" s="1097"/>
      <c r="U2" s="1097"/>
      <c r="V2" s="1097"/>
      <c r="W2" s="1097"/>
      <c r="X2" s="1097"/>
      <c r="Y2" s="8"/>
      <c r="Z2" s="138"/>
      <c r="AA2" s="138"/>
      <c r="AB2" s="138"/>
      <c r="AC2" s="138"/>
      <c r="AD2" s="138"/>
      <c r="AE2" s="138"/>
    </row>
    <row r="3" spans="1:31" s="1" customFormat="1" ht="17.25" hidden="1" customHeight="1" x14ac:dyDescent="0.2">
      <c r="F3" s="7"/>
      <c r="P3" s="56"/>
      <c r="Q3" s="56"/>
      <c r="R3" s="56"/>
      <c r="S3" s="56"/>
      <c r="T3" s="56"/>
      <c r="U3" s="56"/>
      <c r="V3" s="56"/>
      <c r="W3" s="56"/>
      <c r="X3" s="56"/>
      <c r="Y3" s="8"/>
      <c r="Z3" s="138"/>
      <c r="AA3" s="138"/>
      <c r="AB3" s="138"/>
      <c r="AC3" s="138"/>
      <c r="AD3" s="138"/>
      <c r="AE3" s="138"/>
    </row>
    <row r="4" spans="1:31" s="1" customFormat="1" ht="6" customHeight="1" x14ac:dyDescent="0.2">
      <c r="Z4" s="138"/>
      <c r="AA4" s="138"/>
      <c r="AB4" s="138"/>
      <c r="AC4" s="138"/>
      <c r="AD4" s="138"/>
      <c r="AE4" s="138"/>
    </row>
    <row r="5" spans="1:31" ht="34.5" customHeight="1" x14ac:dyDescent="0.2">
      <c r="A5" s="1098" t="s">
        <v>389</v>
      </c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099"/>
      <c r="N5" s="1099"/>
      <c r="O5" s="1099"/>
      <c r="P5" s="1099"/>
      <c r="Q5" s="1099"/>
      <c r="R5" s="1099"/>
      <c r="S5" s="1099"/>
      <c r="T5" s="1099"/>
      <c r="U5" s="1099"/>
      <c r="V5" s="1099"/>
      <c r="W5" s="1099"/>
      <c r="X5" s="1100"/>
      <c r="Y5" s="57"/>
      <c r="Z5" s="145"/>
      <c r="AA5" s="145"/>
    </row>
    <row r="6" spans="1:31" ht="4.5" customHeight="1" x14ac:dyDescent="0.2">
      <c r="A6" s="18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11"/>
      <c r="Q6" s="3"/>
      <c r="R6" s="3"/>
      <c r="S6" s="3"/>
      <c r="T6" s="1101"/>
      <c r="U6" s="1101"/>
      <c r="V6" s="1101"/>
      <c r="W6" s="1101"/>
      <c r="X6" s="292"/>
      <c r="Y6" s="3"/>
      <c r="Z6" s="145"/>
      <c r="AA6" s="145"/>
    </row>
    <row r="7" spans="1:31" ht="3.75" customHeight="1" x14ac:dyDescent="0.2">
      <c r="A7" s="176"/>
      <c r="B7" s="20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11"/>
      <c r="Q7" s="3"/>
      <c r="R7" s="3"/>
      <c r="S7" s="3"/>
      <c r="T7" s="203"/>
      <c r="U7" s="203"/>
      <c r="V7" s="203"/>
      <c r="W7" s="203"/>
      <c r="X7" s="292"/>
      <c r="Y7" s="3"/>
      <c r="Z7" s="147"/>
      <c r="AA7" s="147"/>
      <c r="AB7" s="148"/>
    </row>
    <row r="8" spans="1:31" ht="21" customHeight="1" x14ac:dyDescent="0.25">
      <c r="A8" s="442"/>
      <c r="B8" s="441" t="s">
        <v>117</v>
      </c>
      <c r="C8" s="441"/>
      <c r="D8" s="441"/>
      <c r="E8" s="44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11"/>
      <c r="R8" s="1102"/>
      <c r="S8" s="1103"/>
      <c r="T8" s="1103"/>
      <c r="U8" s="1104"/>
      <c r="V8" s="3"/>
      <c r="W8" s="3"/>
      <c r="X8" s="292"/>
      <c r="Y8" s="3"/>
      <c r="Z8" s="126"/>
      <c r="AA8" s="149"/>
      <c r="AB8" s="148"/>
    </row>
    <row r="9" spans="1:31" ht="21" customHeight="1" x14ac:dyDescent="0.35">
      <c r="A9" s="442"/>
      <c r="B9" s="441" t="s">
        <v>351</v>
      </c>
      <c r="C9" s="441"/>
      <c r="D9" s="441"/>
      <c r="E9" s="44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92"/>
      <c r="Z9" s="126"/>
      <c r="AA9" s="150"/>
      <c r="AB9" s="148"/>
    </row>
    <row r="10" spans="1:31" ht="7.5" customHeight="1" x14ac:dyDescent="0.2">
      <c r="A10" s="442"/>
      <c r="B10" s="441"/>
      <c r="C10" s="441"/>
      <c r="D10" s="441"/>
      <c r="E10" s="44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92"/>
    </row>
    <row r="11" spans="1:31" ht="17.25" customHeight="1" x14ac:dyDescent="0.2">
      <c r="A11" s="442"/>
      <c r="B11" s="441"/>
      <c r="C11" s="441"/>
      <c r="D11" s="441" t="s">
        <v>94</v>
      </c>
      <c r="E11" s="441" t="s">
        <v>99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11"/>
      <c r="R11" s="1088"/>
      <c r="S11" s="1088"/>
      <c r="T11" s="1088"/>
      <c r="U11" s="1088"/>
      <c r="V11" s="3"/>
      <c r="W11" s="3"/>
      <c r="X11" s="292"/>
      <c r="Z11" s="143" t="str">
        <f>UPPER(B32)</f>
        <v/>
      </c>
    </row>
    <row r="12" spans="1:31" ht="17.25" customHeight="1" x14ac:dyDescent="0.2">
      <c r="A12" s="442"/>
      <c r="B12" s="441"/>
      <c r="C12" s="441"/>
      <c r="D12" s="441" t="s">
        <v>95</v>
      </c>
      <c r="E12" s="441" t="s">
        <v>90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11"/>
      <c r="R12" s="1088"/>
      <c r="S12" s="1088"/>
      <c r="T12" s="1088"/>
      <c r="U12" s="1088"/>
      <c r="V12" s="3"/>
      <c r="W12" s="3"/>
      <c r="X12" s="292"/>
    </row>
    <row r="13" spans="1:31" ht="17.25" customHeight="1" x14ac:dyDescent="0.2">
      <c r="A13" s="442"/>
      <c r="B13" s="441"/>
      <c r="C13" s="441"/>
      <c r="D13" s="441" t="s">
        <v>96</v>
      </c>
      <c r="E13" s="441" t="s">
        <v>91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11"/>
      <c r="R13" s="1088"/>
      <c r="S13" s="1088"/>
      <c r="T13" s="1088"/>
      <c r="U13" s="1088"/>
      <c r="V13" s="3"/>
      <c r="W13" s="3"/>
      <c r="X13" s="292"/>
    </row>
    <row r="14" spans="1:31" ht="17.25" customHeight="1" x14ac:dyDescent="0.2">
      <c r="A14" s="442"/>
      <c r="B14" s="441"/>
      <c r="C14" s="441"/>
      <c r="D14" s="441" t="s">
        <v>97</v>
      </c>
      <c r="E14" s="441" t="s">
        <v>92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11"/>
      <c r="R14" s="1088"/>
      <c r="S14" s="1088"/>
      <c r="T14" s="1088"/>
      <c r="U14" s="1088"/>
      <c r="V14" s="3"/>
      <c r="W14" s="3"/>
      <c r="X14" s="292"/>
    </row>
    <row r="15" spans="1:31" ht="17.25" customHeight="1" x14ac:dyDescent="0.2">
      <c r="A15" s="442"/>
      <c r="B15" s="441"/>
      <c r="C15" s="441"/>
      <c r="D15" s="441" t="s">
        <v>98</v>
      </c>
      <c r="E15" s="441" t="s">
        <v>93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11"/>
      <c r="R15" s="1088"/>
      <c r="S15" s="1088"/>
      <c r="T15" s="1088"/>
      <c r="U15" s="1088"/>
      <c r="V15" s="3"/>
      <c r="W15" s="3"/>
      <c r="X15" s="292"/>
    </row>
    <row r="16" spans="1:31" ht="17.25" customHeight="1" x14ac:dyDescent="0.2">
      <c r="A16" s="442"/>
      <c r="B16" s="441"/>
      <c r="C16" s="441"/>
      <c r="D16" s="441" t="s">
        <v>102</v>
      </c>
      <c r="E16" s="441" t="s">
        <v>101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11"/>
      <c r="R16" s="1088"/>
      <c r="S16" s="1088"/>
      <c r="T16" s="1088"/>
      <c r="U16" s="1088"/>
      <c r="V16" s="3"/>
      <c r="W16" s="3"/>
      <c r="X16" s="292"/>
    </row>
    <row r="17" spans="1:29" ht="17.25" customHeight="1" x14ac:dyDescent="0.2">
      <c r="A17" s="442"/>
      <c r="B17" s="441"/>
      <c r="C17" s="441"/>
      <c r="D17" s="441" t="s">
        <v>100</v>
      </c>
      <c r="E17" s="441" t="s">
        <v>110</v>
      </c>
      <c r="F17" s="10"/>
      <c r="G17" s="344"/>
      <c r="H17" s="3"/>
      <c r="I17" s="1085"/>
      <c r="J17" s="1086"/>
      <c r="K17" s="1086"/>
      <c r="L17" s="1086"/>
      <c r="M17" s="1086"/>
      <c r="N17" s="1086"/>
      <c r="O17" s="1086"/>
      <c r="P17" s="1087"/>
      <c r="Q17" s="211"/>
      <c r="R17" s="1088"/>
      <c r="S17" s="1088"/>
      <c r="T17" s="1088"/>
      <c r="U17" s="1088"/>
      <c r="V17" s="3"/>
      <c r="W17" s="3"/>
      <c r="X17" s="292"/>
    </row>
    <row r="18" spans="1:29" ht="12" customHeight="1" x14ac:dyDescent="0.2">
      <c r="A18" s="442"/>
      <c r="B18" s="441"/>
      <c r="C18" s="441"/>
      <c r="D18" s="441"/>
      <c r="E18" s="44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92"/>
    </row>
    <row r="19" spans="1:29" ht="3.75" customHeight="1" x14ac:dyDescent="0.2">
      <c r="A19" s="391"/>
      <c r="B19" s="393"/>
      <c r="C19" s="392"/>
      <c r="D19" s="392"/>
      <c r="E19" s="392"/>
      <c r="F19" s="5"/>
      <c r="G19" s="5"/>
      <c r="H19" s="5"/>
      <c r="I19" s="5"/>
      <c r="J19" s="5"/>
      <c r="K19" s="5"/>
      <c r="L19" s="5"/>
      <c r="M19" s="5"/>
      <c r="N19" s="5"/>
      <c r="O19" s="5"/>
      <c r="P19" s="185"/>
      <c r="Q19" s="5"/>
      <c r="R19" s="5"/>
      <c r="S19" s="5"/>
      <c r="T19" s="202"/>
      <c r="U19" s="202"/>
      <c r="V19" s="202"/>
      <c r="W19" s="202"/>
      <c r="X19" s="180"/>
      <c r="Y19" s="3"/>
      <c r="Z19" s="145"/>
    </row>
    <row r="20" spans="1:29" ht="13.5" customHeight="1" x14ac:dyDescent="0.2">
      <c r="A20" s="390"/>
      <c r="B20" s="441" t="s">
        <v>352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5"/>
      <c r="R20" s="1089"/>
      <c r="S20" s="1090"/>
      <c r="T20" s="1090"/>
      <c r="U20" s="1091"/>
      <c r="V20" s="5"/>
      <c r="W20" s="5"/>
      <c r="X20" s="180"/>
    </row>
    <row r="21" spans="1:29" ht="7.5" customHeight="1" x14ac:dyDescent="0.2">
      <c r="A21" s="390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5"/>
      <c r="R21" s="110"/>
      <c r="S21" s="110"/>
      <c r="T21" s="110"/>
      <c r="U21" s="110"/>
      <c r="V21" s="5"/>
      <c r="W21" s="5"/>
      <c r="X21" s="180"/>
    </row>
    <row r="22" spans="1:29" ht="19.5" customHeight="1" x14ac:dyDescent="0.2">
      <c r="A22" s="390"/>
      <c r="B22" s="1096" t="s">
        <v>353</v>
      </c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5"/>
      <c r="R22" s="1089"/>
      <c r="S22" s="1090"/>
      <c r="T22" s="1090"/>
      <c r="U22" s="1091"/>
      <c r="V22" s="5"/>
      <c r="W22" s="5"/>
      <c r="X22" s="180"/>
    </row>
    <row r="23" spans="1:29" ht="8.25" customHeight="1" x14ac:dyDescent="0.2">
      <c r="A23" s="390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5"/>
      <c r="R23" s="110"/>
      <c r="S23" s="110"/>
      <c r="T23" s="110"/>
      <c r="U23" s="110"/>
      <c r="V23" s="5"/>
      <c r="W23" s="5"/>
      <c r="X23" s="180"/>
    </row>
    <row r="24" spans="1:29" ht="13.5" customHeight="1" x14ac:dyDescent="0.2">
      <c r="A24" s="390"/>
      <c r="B24" s="441" t="s">
        <v>354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5"/>
      <c r="R24" s="1089"/>
      <c r="S24" s="1090"/>
      <c r="T24" s="1090"/>
      <c r="U24" s="1091"/>
      <c r="V24" s="5"/>
      <c r="W24" s="5"/>
      <c r="X24" s="180"/>
    </row>
    <row r="25" spans="1:29" ht="7.5" customHeight="1" x14ac:dyDescent="0.2">
      <c r="A25" s="390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5"/>
      <c r="R25" s="110"/>
      <c r="S25" s="110"/>
      <c r="T25" s="110"/>
      <c r="U25" s="110"/>
      <c r="V25" s="5"/>
      <c r="W25" s="5"/>
      <c r="X25" s="180"/>
    </row>
    <row r="26" spans="1:29" ht="27" customHeight="1" x14ac:dyDescent="0.2">
      <c r="A26" s="390"/>
      <c r="B26" s="1096" t="s">
        <v>355</v>
      </c>
      <c r="C26" s="1096"/>
      <c r="D26" s="1096"/>
      <c r="E26" s="1096"/>
      <c r="F26" s="1096"/>
      <c r="G26" s="1096"/>
      <c r="H26" s="1096"/>
      <c r="I26" s="1096"/>
      <c r="J26" s="1096"/>
      <c r="K26" s="1096"/>
      <c r="L26" s="1096"/>
      <c r="M26" s="1096"/>
      <c r="N26" s="1096"/>
      <c r="O26" s="1096"/>
      <c r="P26" s="1096"/>
      <c r="Q26" s="5"/>
      <c r="R26" s="1089"/>
      <c r="S26" s="1090"/>
      <c r="T26" s="1090"/>
      <c r="U26" s="1091"/>
      <c r="V26" s="5"/>
      <c r="W26" s="5"/>
      <c r="X26" s="180"/>
    </row>
    <row r="27" spans="1:29" ht="7.5" customHeight="1" x14ac:dyDescent="0.2">
      <c r="A27" s="39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5"/>
      <c r="R27" s="110"/>
      <c r="S27" s="110"/>
      <c r="T27" s="110"/>
      <c r="U27" s="110"/>
      <c r="V27" s="5"/>
      <c r="W27" s="5"/>
      <c r="X27" s="180"/>
    </row>
    <row r="28" spans="1:29" ht="7.5" customHeight="1" x14ac:dyDescent="0.2">
      <c r="A28" s="39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5"/>
      <c r="R28" s="110"/>
      <c r="S28" s="110"/>
      <c r="T28" s="110"/>
      <c r="U28" s="110"/>
      <c r="V28" s="5"/>
      <c r="W28" s="5"/>
      <c r="X28" s="180"/>
    </row>
    <row r="29" spans="1:29" ht="13.5" customHeight="1" x14ac:dyDescent="0.2">
      <c r="A29" s="390"/>
      <c r="B29" s="441" t="s">
        <v>356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5"/>
      <c r="R29" s="1089"/>
      <c r="S29" s="1090"/>
      <c r="T29" s="1090"/>
      <c r="U29" s="1091"/>
      <c r="V29" s="5"/>
      <c r="W29" s="5"/>
      <c r="X29" s="180"/>
    </row>
    <row r="30" spans="1:29" ht="19.5" customHeight="1" x14ac:dyDescent="0.2">
      <c r="A30" s="18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80"/>
    </row>
    <row r="31" spans="1:29" ht="20.25" customHeight="1" x14ac:dyDescent="0.2">
      <c r="A31" s="181"/>
      <c r="B31" s="957" t="s">
        <v>343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5"/>
      <c r="T31" s="1092"/>
      <c r="U31" s="1093"/>
      <c r="V31" s="57"/>
      <c r="W31" s="57"/>
      <c r="X31" s="180"/>
      <c r="Y31" s="736">
        <f>IF(T31="SI",1,IF(T31="",0,2))</f>
        <v>0</v>
      </c>
    </row>
    <row r="32" spans="1:29" ht="21" customHeight="1" x14ac:dyDescent="0.2">
      <c r="A32" s="188"/>
      <c r="B32" s="950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5"/>
      <c r="T32" s="1094"/>
      <c r="U32" s="1095"/>
      <c r="V32" s="57"/>
      <c r="W32" s="57"/>
      <c r="X32" s="180"/>
      <c r="AB32" s="143" t="s">
        <v>103</v>
      </c>
      <c r="AC32" s="143" t="s">
        <v>104</v>
      </c>
    </row>
    <row r="33" spans="1:31" ht="3" customHeight="1" x14ac:dyDescent="0.2">
      <c r="A33" s="188"/>
      <c r="B33" s="5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7"/>
      <c r="S33" s="5"/>
      <c r="T33" s="5"/>
      <c r="U33" s="5"/>
      <c r="V33" s="57"/>
      <c r="W33" s="57"/>
      <c r="X33" s="180"/>
    </row>
    <row r="34" spans="1:31" s="4" customFormat="1" ht="3" customHeight="1" x14ac:dyDescent="0.2">
      <c r="A34" s="190"/>
      <c r="B34" s="177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77"/>
      <c r="S34" s="191"/>
      <c r="T34" s="191"/>
      <c r="U34" s="191"/>
      <c r="V34" s="177"/>
      <c r="W34" s="177"/>
      <c r="X34" s="314"/>
      <c r="Y34" s="57"/>
      <c r="Z34" s="145"/>
      <c r="AA34" s="145"/>
      <c r="AB34" s="145"/>
      <c r="AC34" s="145"/>
      <c r="AD34" s="145"/>
      <c r="AE34" s="145"/>
    </row>
    <row r="35" spans="1:31" s="4" customFormat="1" ht="11.25" customHeight="1" x14ac:dyDescent="0.2">
      <c r="A35" s="57"/>
      <c r="B35" s="5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7"/>
      <c r="S35" s="5"/>
      <c r="T35" s="5"/>
      <c r="U35" s="5"/>
      <c r="V35" s="57"/>
      <c r="W35" s="57"/>
      <c r="X35" s="5"/>
      <c r="Y35" s="57"/>
      <c r="Z35" s="145"/>
      <c r="AA35" s="145"/>
      <c r="AB35" s="145"/>
      <c r="AC35" s="145"/>
      <c r="AD35" s="145"/>
      <c r="AE35" s="145"/>
    </row>
    <row r="36" spans="1:31" s="4" customFormat="1" ht="3" customHeight="1" x14ac:dyDescent="0.3">
      <c r="A36" s="45"/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4"/>
      <c r="T36" s="44"/>
      <c r="U36" s="44"/>
      <c r="V36" s="45"/>
      <c r="W36" s="45"/>
      <c r="X36" s="44"/>
      <c r="Y36" s="57"/>
      <c r="Z36" s="145"/>
      <c r="AA36" s="145"/>
      <c r="AB36" s="145"/>
      <c r="AC36" s="145"/>
      <c r="AD36" s="145"/>
      <c r="AE36" s="145"/>
    </row>
  </sheetData>
  <sheetProtection algorithmName="SHA-512" hashValue="7fiCTz01nasjqF9Ttv3vKVBHovR5FJ1/Tlh06wyBYxB7cZ+6FMlkBvHDbaiHKR68uTskuded1nToPDHznaaMQA==" saltValue="5JhmuOzlUNWnA30KeZjwwg==" spinCount="100000" sheet="1" objects="1" scenarios="1" selectLockedCells="1"/>
  <mergeCells count="21">
    <mergeCell ref="T2:X2"/>
    <mergeCell ref="A5:X5"/>
    <mergeCell ref="T6:W6"/>
    <mergeCell ref="R8:U8"/>
    <mergeCell ref="R11:U11"/>
    <mergeCell ref="R20:U20"/>
    <mergeCell ref="B31:R32"/>
    <mergeCell ref="T31:U32"/>
    <mergeCell ref="R22:U22"/>
    <mergeCell ref="R26:U26"/>
    <mergeCell ref="B22:P22"/>
    <mergeCell ref="R29:U29"/>
    <mergeCell ref="R24:U24"/>
    <mergeCell ref="B26:P26"/>
    <mergeCell ref="I17:P17"/>
    <mergeCell ref="R17:U17"/>
    <mergeCell ref="R16:U16"/>
    <mergeCell ref="R12:U12"/>
    <mergeCell ref="R13:U13"/>
    <mergeCell ref="R14:U14"/>
    <mergeCell ref="R15:U15"/>
  </mergeCells>
  <conditionalFormatting sqref="AA9">
    <cfRule type="cellIs" dxfId="5" priority="2" stopIfTrue="1" operator="greaterThan">
      <formula>$AA$8</formula>
    </cfRule>
  </conditionalFormatting>
  <conditionalFormatting sqref="R17:U17">
    <cfRule type="expression" dxfId="4" priority="1">
      <formula>$I$17 &gt;""</formula>
    </cfRule>
  </conditionalFormatting>
  <dataValidations count="4">
    <dataValidation type="textLength" allowBlank="1" showInputMessage="1" showErrorMessage="1" sqref="G17" xr:uid="{00000000-0002-0000-0D00-000000000000}">
      <formula1>0</formula1>
      <formula2>100</formula2>
    </dataValidation>
    <dataValidation type="textLength" operator="lessThan" allowBlank="1" showInputMessage="1" showErrorMessage="1" sqref="I17:P17" xr:uid="{00000000-0002-0000-0D00-000001000000}">
      <formula1>50</formula1>
    </dataValidation>
    <dataValidation type="whole" operator="lessThan" allowBlank="1" showInputMessage="1" showErrorMessage="1" sqref="R29:U29 R26:U26 R22:U22 R20:U20 R24:U24 R11:U17 R8:U8" xr:uid="{00000000-0002-0000-0D00-000002000000}">
      <formula1>9999999999</formula1>
    </dataValidation>
    <dataValidation type="list" allowBlank="1" showInputMessage="1" showErrorMessage="1" sqref="T31:U32" xr:uid="{00000000-0002-0000-0D00-000003000000}">
      <formula1>$AB$32:$AC$32</formula1>
    </dataValidation>
  </dataValidations>
  <printOptions horizontalCentered="1" verticalCentered="1"/>
  <pageMargins left="0.39370078740157483" right="0.47244094488188981" top="0.39370078740157483" bottom="0.35433070866141736" header="0.43307086614173229" footer="0.43307086614173229"/>
  <pageSetup paperSize="9" scale="64" orientation="portrait" r:id="rId1"/>
  <headerFooter alignWithMargins="0">
    <oddFooter>&amp;C8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6">
    <pageSetUpPr fitToPage="1"/>
  </sheetPr>
  <dimension ref="A1:AV55"/>
  <sheetViews>
    <sheetView showGridLines="0" workbookViewId="0">
      <selection activeCell="O20" sqref="O20:S21"/>
    </sheetView>
  </sheetViews>
  <sheetFormatPr defaultRowHeight="12" x14ac:dyDescent="0.2"/>
  <cols>
    <col min="1" max="6" width="3.42578125" style="1" customWidth="1"/>
    <col min="7" max="7" width="12" style="1" customWidth="1"/>
    <col min="8" max="12" width="3.42578125" style="1" customWidth="1"/>
    <col min="13" max="14" width="7" style="1" customWidth="1"/>
    <col min="15" max="23" width="3.42578125" style="1" customWidth="1"/>
    <col min="24" max="28" width="2.5703125" style="1" customWidth="1"/>
    <col min="29" max="29" width="6.28515625" style="1" customWidth="1"/>
    <col min="30" max="33" width="3.42578125" style="1" customWidth="1"/>
    <col min="34" max="34" width="5" style="1" customWidth="1"/>
    <col min="35" max="35" width="3.7109375" style="1" customWidth="1"/>
    <col min="36" max="36" width="4.5703125" style="1" customWidth="1"/>
    <col min="37" max="42" width="2.5703125" style="1" customWidth="1"/>
    <col min="43" max="43" width="2.5703125" style="12" hidden="1" customWidth="1"/>
    <col min="44" max="44" width="2.5703125" style="717" hidden="1" customWidth="1"/>
    <col min="45" max="45" width="0" style="1" hidden="1" customWidth="1"/>
    <col min="46" max="16384" width="9.140625" style="1"/>
  </cols>
  <sheetData>
    <row r="1" spans="1:48" ht="5.25" customHeight="1" x14ac:dyDescent="0.2">
      <c r="AS1" s="138"/>
      <c r="AT1" s="138"/>
      <c r="AU1" s="138"/>
      <c r="AV1" s="138"/>
    </row>
    <row r="2" spans="1:48" ht="5.25" customHeight="1" x14ac:dyDescent="0.2">
      <c r="AS2" s="138"/>
      <c r="AT2" s="138"/>
      <c r="AU2" s="138"/>
      <c r="AV2" s="138"/>
    </row>
    <row r="3" spans="1:48" ht="13.7" customHeight="1" x14ac:dyDescent="0.2">
      <c r="A3" s="192" t="s">
        <v>107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3"/>
      <c r="Y3" s="193"/>
      <c r="Z3" s="193"/>
      <c r="AA3" s="193"/>
      <c r="AB3" s="193"/>
      <c r="AC3" s="195"/>
      <c r="AD3" s="195"/>
      <c r="AE3" s="196"/>
      <c r="AF3" s="196"/>
      <c r="AG3" s="196"/>
      <c r="AH3" s="196"/>
      <c r="AI3" s="196"/>
      <c r="AJ3" s="196"/>
      <c r="AK3" s="196"/>
      <c r="AL3" s="196"/>
      <c r="AM3" s="196"/>
      <c r="AN3" s="193"/>
      <c r="AO3" s="197"/>
      <c r="AP3" s="9"/>
      <c r="AS3" s="138"/>
      <c r="AT3" s="138"/>
      <c r="AU3" s="138"/>
      <c r="AV3" s="138"/>
    </row>
    <row r="4" spans="1:48" ht="137.25" customHeight="1" x14ac:dyDescent="0.2">
      <c r="A4" s="1140" t="s">
        <v>216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1"/>
      <c r="AG4" s="1141"/>
      <c r="AH4" s="1141"/>
      <c r="AI4" s="1141"/>
      <c r="AJ4" s="1141"/>
      <c r="AK4" s="1141"/>
      <c r="AL4" s="1141"/>
      <c r="AM4" s="1141"/>
      <c r="AN4" s="1141"/>
      <c r="AO4" s="1142"/>
      <c r="AP4" s="18"/>
      <c r="AQ4" s="19"/>
      <c r="AS4" s="138"/>
      <c r="AT4" s="138"/>
      <c r="AU4" s="138"/>
      <c r="AV4" s="138"/>
    </row>
    <row r="5" spans="1:48" ht="6" customHeight="1" x14ac:dyDescent="0.2">
      <c r="H5" s="7"/>
      <c r="I5" s="7"/>
      <c r="W5" s="55"/>
      <c r="AC5" s="56"/>
      <c r="AD5" s="56"/>
      <c r="AE5" s="11"/>
      <c r="AF5" s="11"/>
      <c r="AG5" s="11"/>
      <c r="AH5" s="11"/>
      <c r="AI5" s="11"/>
      <c r="AJ5" s="11"/>
      <c r="AK5" s="11"/>
      <c r="AL5" s="11"/>
      <c r="AM5" s="11"/>
      <c r="AN5" s="7"/>
      <c r="AS5" s="138"/>
      <c r="AT5" s="138"/>
      <c r="AU5" s="138"/>
      <c r="AV5" s="138"/>
    </row>
    <row r="6" spans="1:48" ht="9" hidden="1" customHeight="1" x14ac:dyDescent="0.2">
      <c r="A6" s="3"/>
      <c r="B6" s="3"/>
      <c r="C6" s="3"/>
      <c r="D6" s="3"/>
      <c r="E6" s="3"/>
      <c r="F6" s="3"/>
      <c r="G6" s="3"/>
      <c r="H6" s="10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6"/>
      <c r="X6" s="3"/>
      <c r="Y6" s="3"/>
      <c r="Z6" s="3"/>
      <c r="AA6" s="3"/>
      <c r="AB6" s="3"/>
      <c r="AC6" s="201"/>
      <c r="AD6" s="201"/>
      <c r="AE6" s="11"/>
      <c r="AF6" s="11"/>
      <c r="AG6" s="11"/>
      <c r="AH6" s="11"/>
      <c r="AI6" s="11"/>
      <c r="AJ6" s="11"/>
      <c r="AK6" s="11"/>
      <c r="AL6" s="11"/>
      <c r="AM6" s="11"/>
      <c r="AN6" s="10"/>
      <c r="AO6" s="3"/>
      <c r="AS6" s="138"/>
      <c r="AT6" s="138"/>
      <c r="AU6" s="138"/>
      <c r="AV6" s="138"/>
    </row>
    <row r="7" spans="1:48" ht="25.5" customHeight="1" x14ac:dyDescent="0.2">
      <c r="A7" s="1068" t="s">
        <v>390</v>
      </c>
      <c r="B7" s="1069"/>
      <c r="C7" s="1069"/>
      <c r="D7" s="1069"/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069"/>
      <c r="P7" s="1069"/>
      <c r="Q7" s="1069"/>
      <c r="R7" s="1069"/>
      <c r="S7" s="1069"/>
      <c r="T7" s="1069"/>
      <c r="U7" s="1069"/>
      <c r="V7" s="1069"/>
      <c r="W7" s="1069"/>
      <c r="X7" s="1069"/>
      <c r="Y7" s="1069"/>
      <c r="Z7" s="1069"/>
      <c r="AA7" s="1069"/>
      <c r="AB7" s="1069"/>
      <c r="AC7" s="1069"/>
      <c r="AD7" s="1153"/>
      <c r="AE7" s="1146" t="s">
        <v>344</v>
      </c>
      <c r="AF7" s="1146"/>
      <c r="AG7" s="1146"/>
      <c r="AH7" s="1146"/>
      <c r="AI7" s="1146"/>
      <c r="AJ7" s="1146"/>
      <c r="AK7" s="462"/>
      <c r="AL7" s="1137"/>
      <c r="AM7" s="1138"/>
      <c r="AN7" s="1139"/>
      <c r="AO7" s="456"/>
      <c r="AP7" s="20"/>
      <c r="AR7" s="718">
        <f>IF(_24_SINO="SI",1,0)</f>
        <v>0</v>
      </c>
      <c r="AS7" s="138" t="s">
        <v>103</v>
      </c>
      <c r="AT7" s="138" t="s">
        <v>104</v>
      </c>
      <c r="AU7" s="138"/>
      <c r="AV7" s="138"/>
    </row>
    <row r="8" spans="1:48" ht="3" customHeight="1" x14ac:dyDescent="0.2">
      <c r="A8" s="45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3"/>
      <c r="AG8" s="3"/>
      <c r="AH8" s="3"/>
      <c r="AI8" s="3"/>
      <c r="AJ8" s="3"/>
      <c r="AK8" s="3"/>
      <c r="AL8" s="3"/>
      <c r="AM8" s="3"/>
      <c r="AN8" s="3"/>
      <c r="AO8" s="292"/>
      <c r="AR8" s="718"/>
      <c r="AS8" s="138"/>
      <c r="AT8" s="138"/>
      <c r="AU8" s="138"/>
      <c r="AV8" s="138"/>
    </row>
    <row r="9" spans="1:48" ht="1.5" customHeight="1" x14ac:dyDescent="0.2">
      <c r="A9" s="386"/>
      <c r="B9" s="198"/>
      <c r="C9" s="3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3"/>
      <c r="AG9" s="3"/>
      <c r="AH9" s="3"/>
      <c r="AI9" s="3"/>
      <c r="AJ9" s="3"/>
      <c r="AK9" s="3"/>
      <c r="AL9" s="3"/>
      <c r="AM9" s="3"/>
      <c r="AN9" s="3"/>
      <c r="AO9" s="292"/>
      <c r="AR9" s="718"/>
      <c r="AS9" s="138"/>
      <c r="AT9" s="138"/>
      <c r="AU9" s="138"/>
      <c r="AV9" s="138"/>
    </row>
    <row r="10" spans="1:48" ht="15.75" customHeight="1" x14ac:dyDescent="0.2">
      <c r="A10" s="386" t="s">
        <v>217</v>
      </c>
      <c r="B10" s="198"/>
      <c r="C10" s="186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3"/>
      <c r="AG10" s="3"/>
      <c r="AH10" s="3"/>
      <c r="AI10" s="3"/>
      <c r="AJ10" s="3"/>
      <c r="AK10" s="3"/>
      <c r="AL10" s="3"/>
      <c r="AM10" s="3"/>
      <c r="AN10" s="3"/>
      <c r="AO10" s="292"/>
      <c r="AR10" s="718"/>
      <c r="AS10" s="138"/>
      <c r="AT10" s="138"/>
      <c r="AU10" s="138"/>
      <c r="AV10" s="138"/>
    </row>
    <row r="11" spans="1:48" ht="14.25" customHeight="1" x14ac:dyDescent="0.2">
      <c r="A11" s="619" t="s">
        <v>339</v>
      </c>
      <c r="B11" s="620"/>
      <c r="C11" s="621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1143"/>
      <c r="AG11" s="1143"/>
      <c r="AH11" s="1143"/>
      <c r="AI11" s="1143"/>
      <c r="AJ11" s="1143"/>
      <c r="AK11" s="1143"/>
      <c r="AL11" s="1143"/>
      <c r="AM11" s="1143"/>
      <c r="AN11" s="1143"/>
      <c r="AO11" s="1144"/>
      <c r="AR11" s="718"/>
      <c r="AS11" s="138"/>
      <c r="AT11" s="138"/>
      <c r="AU11" s="138"/>
      <c r="AV11" s="138"/>
    </row>
    <row r="12" spans="1:48" ht="8.25" customHeight="1" x14ac:dyDescent="0.2">
      <c r="A12" s="199"/>
      <c r="B12" s="198"/>
      <c r="C12" s="186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6"/>
      <c r="Z12" s="716"/>
      <c r="AA12" s="716"/>
      <c r="AB12" s="716"/>
      <c r="AC12" s="716"/>
      <c r="AD12" s="716"/>
      <c r="AE12" s="716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R12" s="718"/>
      <c r="AS12" s="138"/>
      <c r="AT12" s="138"/>
      <c r="AU12" s="138"/>
      <c r="AV12" s="138"/>
    </row>
    <row r="13" spans="1:48" ht="8.25" customHeight="1" x14ac:dyDescent="0.2">
      <c r="A13" s="199"/>
      <c r="B13" s="198"/>
      <c r="C13" s="186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R13" s="718"/>
      <c r="AS13" s="138"/>
      <c r="AT13" s="138"/>
      <c r="AU13" s="138"/>
      <c r="AV13" s="138"/>
    </row>
    <row r="14" spans="1:48" ht="1.5" customHeight="1" x14ac:dyDescent="0.2">
      <c r="A14" s="3"/>
      <c r="B14" s="3"/>
      <c r="C14" s="3"/>
      <c r="D14" s="3"/>
      <c r="E14" s="3"/>
      <c r="F14" s="3"/>
      <c r="G14" s="3"/>
      <c r="H14" s="10"/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6"/>
      <c r="X14" s="3"/>
      <c r="Y14" s="3"/>
      <c r="Z14" s="3"/>
      <c r="AA14" s="3"/>
      <c r="AB14" s="3"/>
      <c r="AC14" s="201"/>
      <c r="AD14" s="201"/>
      <c r="AE14" s="11"/>
      <c r="AF14" s="11"/>
      <c r="AG14" s="11"/>
      <c r="AH14" s="11"/>
      <c r="AI14" s="11"/>
      <c r="AJ14" s="11"/>
      <c r="AK14" s="11"/>
      <c r="AL14" s="11"/>
      <c r="AM14" s="11"/>
      <c r="AN14" s="10"/>
      <c r="AO14" s="3"/>
      <c r="AR14" s="719"/>
      <c r="AS14" s="151"/>
      <c r="AT14" s="151"/>
      <c r="AU14" s="138"/>
      <c r="AV14" s="138"/>
    </row>
    <row r="15" spans="1:48" s="7" customFormat="1" ht="27.75" customHeight="1" x14ac:dyDescent="0.2">
      <c r="A15" s="1147" t="s">
        <v>391</v>
      </c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9"/>
      <c r="U15" s="10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8"/>
      <c r="AG15" s="1108"/>
      <c r="AH15" s="1108"/>
      <c r="AI15" s="1108"/>
      <c r="AJ15" s="1108"/>
      <c r="AK15" s="1108"/>
      <c r="AL15" s="1108"/>
      <c r="AM15" s="1108"/>
      <c r="AN15" s="1108"/>
      <c r="AO15" s="1108"/>
      <c r="AQ15" s="17"/>
      <c r="AR15" s="720"/>
      <c r="AS15" s="151"/>
      <c r="AT15" s="151"/>
      <c r="AU15" s="152"/>
      <c r="AV15" s="152"/>
    </row>
    <row r="16" spans="1:48" s="2" customFormat="1" ht="22.5" customHeight="1" x14ac:dyDescent="0.2">
      <c r="A16" s="1150"/>
      <c r="B16" s="1151"/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2"/>
      <c r="U16" s="3"/>
      <c r="V16" s="1108"/>
      <c r="W16" s="1108"/>
      <c r="X16" s="1108"/>
      <c r="Y16" s="1108"/>
      <c r="Z16" s="1108"/>
      <c r="AA16" s="1108"/>
      <c r="AB16" s="1108"/>
      <c r="AC16" s="1108"/>
      <c r="AD16" s="1108"/>
      <c r="AE16" s="1108"/>
      <c r="AF16" s="1108"/>
      <c r="AG16" s="1108"/>
      <c r="AH16" s="1108"/>
      <c r="AI16" s="1108"/>
      <c r="AJ16" s="1108"/>
      <c r="AK16" s="1108"/>
      <c r="AL16" s="1108"/>
      <c r="AM16" s="1108"/>
      <c r="AN16" s="1108"/>
      <c r="AO16" s="1108"/>
      <c r="AP16" s="8"/>
      <c r="AQ16" s="14"/>
      <c r="AR16" s="721"/>
      <c r="AS16" s="151"/>
      <c r="AT16" s="151"/>
      <c r="AU16" s="143"/>
      <c r="AV16" s="143"/>
    </row>
    <row r="17" spans="1:48" s="2" customFormat="1" ht="4.5" customHeight="1" x14ac:dyDescent="0.2">
      <c r="A17" s="182"/>
      <c r="B17" s="20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92"/>
      <c r="U17" s="3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8"/>
      <c r="AQ17" s="14"/>
      <c r="AR17" s="722"/>
      <c r="AS17" s="138"/>
      <c r="AT17" s="138"/>
      <c r="AU17" s="143"/>
      <c r="AV17" s="143"/>
    </row>
    <row r="18" spans="1:48" s="2" customFormat="1" ht="21" customHeight="1" x14ac:dyDescent="0.2">
      <c r="A18" s="182"/>
      <c r="B18" s="1076" t="s">
        <v>218</v>
      </c>
      <c r="C18" s="1076"/>
      <c r="D18" s="1076"/>
      <c r="E18" s="1076"/>
      <c r="F18" s="1076"/>
      <c r="G18" s="1076"/>
      <c r="H18" s="1076"/>
      <c r="I18" s="1076"/>
      <c r="J18" s="5"/>
      <c r="K18" s="5"/>
      <c r="L18" s="5"/>
      <c r="M18" s="5"/>
      <c r="N18" s="5"/>
      <c r="O18" s="3"/>
      <c r="P18" s="3"/>
      <c r="Q18" s="3"/>
      <c r="R18" s="3"/>
      <c r="S18" s="3"/>
      <c r="T18" s="292"/>
      <c r="U18" s="3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8"/>
      <c r="AQ18" s="14"/>
      <c r="AR18" s="722"/>
      <c r="AS18" s="138"/>
      <c r="AT18" s="138"/>
      <c r="AU18" s="143" t="s">
        <v>245</v>
      </c>
      <c r="AV18" s="143"/>
    </row>
    <row r="19" spans="1:48" s="2" customFormat="1" ht="12" customHeight="1" x14ac:dyDescent="0.2">
      <c r="A19" s="182"/>
      <c r="B19" s="202"/>
      <c r="C19" s="202"/>
      <c r="D19" s="202"/>
      <c r="E19" s="202"/>
      <c r="F19" s="202"/>
      <c r="G19" s="202"/>
      <c r="H19" s="202"/>
      <c r="I19" s="202"/>
      <c r="J19" s="5"/>
      <c r="K19" s="5"/>
      <c r="L19" s="5"/>
      <c r="M19" s="5"/>
      <c r="N19" s="5"/>
      <c r="O19" s="1101" t="s">
        <v>153</v>
      </c>
      <c r="P19" s="1101"/>
      <c r="Q19" s="1101"/>
      <c r="R19" s="1101"/>
      <c r="S19" s="1101"/>
      <c r="T19" s="292"/>
      <c r="U19" s="3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45"/>
      <c r="AJ19" s="1145"/>
      <c r="AK19" s="1145"/>
      <c r="AL19" s="1145"/>
      <c r="AM19" s="1145"/>
      <c r="AN19" s="1145"/>
      <c r="AO19" s="10"/>
      <c r="AP19" s="8"/>
      <c r="AQ19" s="14"/>
      <c r="AR19" s="722"/>
      <c r="AS19" s="138"/>
      <c r="AT19" s="138">
        <f>_2_16</f>
        <v>0</v>
      </c>
      <c r="AU19" s="143">
        <f>_3_07</f>
        <v>0</v>
      </c>
      <c r="AV19" s="143"/>
    </row>
    <row r="20" spans="1:48" s="6" customFormat="1" ht="12" customHeight="1" x14ac:dyDescent="0.2">
      <c r="A20" s="1118"/>
      <c r="B20" s="1133" t="s">
        <v>219</v>
      </c>
      <c r="C20" s="1133"/>
      <c r="D20" s="1133"/>
      <c r="E20" s="1133"/>
      <c r="F20" s="1133"/>
      <c r="G20" s="1133"/>
      <c r="H20" s="1133"/>
      <c r="I20" s="1133"/>
      <c r="J20" s="5"/>
      <c r="K20" s="5"/>
      <c r="L20" s="5"/>
      <c r="M20" s="5"/>
      <c r="N20" s="5"/>
      <c r="O20" s="1119"/>
      <c r="P20" s="1120"/>
      <c r="Q20" s="1120"/>
      <c r="R20" s="1120"/>
      <c r="S20" s="1121"/>
      <c r="T20" s="460"/>
      <c r="U20" s="179"/>
      <c r="V20" s="1125"/>
      <c r="W20" s="1136"/>
      <c r="X20" s="1136"/>
      <c r="Y20" s="1136"/>
      <c r="Z20" s="1136"/>
      <c r="AA20" s="1136"/>
      <c r="AB20" s="1136"/>
      <c r="AC20" s="1136"/>
      <c r="AD20" s="685"/>
      <c r="AE20" s="189"/>
      <c r="AF20" s="189"/>
      <c r="AG20" s="623"/>
      <c r="AH20" s="623"/>
      <c r="AI20" s="1154"/>
      <c r="AJ20" s="1154"/>
      <c r="AK20" s="1154"/>
      <c r="AL20" s="1154"/>
      <c r="AM20" s="1154"/>
      <c r="AN20" s="1154"/>
      <c r="AO20" s="10"/>
      <c r="AQ20" s="13"/>
      <c r="AR20" s="723"/>
      <c r="AS20" s="138"/>
      <c r="AT20" s="138"/>
      <c r="AU20" s="153"/>
      <c r="AV20" s="153"/>
    </row>
    <row r="21" spans="1:48" s="6" customFormat="1" ht="12" customHeight="1" x14ac:dyDescent="0.2">
      <c r="A21" s="1118"/>
      <c r="B21" s="1133"/>
      <c r="C21" s="1133"/>
      <c r="D21" s="1133"/>
      <c r="E21" s="1133"/>
      <c r="F21" s="1133"/>
      <c r="G21" s="1133"/>
      <c r="H21" s="1133"/>
      <c r="I21" s="1133"/>
      <c r="J21" s="1130"/>
      <c r="K21" s="1130"/>
      <c r="L21" s="1130"/>
      <c r="M21" s="1130"/>
      <c r="N21" s="110">
        <v>2501</v>
      </c>
      <c r="O21" s="1122"/>
      <c r="P21" s="1123"/>
      <c r="Q21" s="1123"/>
      <c r="R21" s="1123"/>
      <c r="S21" s="1124"/>
      <c r="T21" s="461"/>
      <c r="U21" s="202"/>
      <c r="V21" s="1125"/>
      <c r="W21" s="1136"/>
      <c r="X21" s="1136"/>
      <c r="Y21" s="1136"/>
      <c r="Z21" s="1136"/>
      <c r="AA21" s="1136"/>
      <c r="AB21" s="1136"/>
      <c r="AC21" s="1136"/>
      <c r="AD21" s="1132"/>
      <c r="AE21" s="1111"/>
      <c r="AF21" s="1111"/>
      <c r="AG21" s="1111"/>
      <c r="AH21" s="683"/>
      <c r="AI21" s="1154"/>
      <c r="AJ21" s="1154"/>
      <c r="AK21" s="1154"/>
      <c r="AL21" s="1154"/>
      <c r="AM21" s="1154"/>
      <c r="AN21" s="1154"/>
      <c r="AO21" s="10"/>
      <c r="AQ21" s="13"/>
      <c r="AR21" s="723"/>
      <c r="AS21" s="138"/>
      <c r="AT21" s="138"/>
      <c r="AU21" s="153"/>
      <c r="AV21" s="153"/>
    </row>
    <row r="22" spans="1:48" s="6" customFormat="1" ht="3" customHeight="1" x14ac:dyDescent="0.2">
      <c r="A22" s="389"/>
      <c r="B22" s="185"/>
      <c r="C22" s="185"/>
      <c r="D22" s="185"/>
      <c r="E22" s="185"/>
      <c r="F22" s="185"/>
      <c r="G22" s="185"/>
      <c r="H22" s="185"/>
      <c r="I22" s="185"/>
      <c r="J22" s="5"/>
      <c r="K22" s="5"/>
      <c r="L22" s="5"/>
      <c r="M22" s="5"/>
      <c r="N22" s="110"/>
      <c r="O22" s="204"/>
      <c r="P22" s="204"/>
      <c r="Q22" s="204"/>
      <c r="R22" s="204"/>
      <c r="S22" s="204"/>
      <c r="T22" s="180"/>
      <c r="U22" s="5"/>
      <c r="V22" s="189"/>
      <c r="W22" s="686"/>
      <c r="X22" s="686"/>
      <c r="Y22" s="686"/>
      <c r="Z22" s="686"/>
      <c r="AA22" s="686"/>
      <c r="AB22" s="686"/>
      <c r="AC22" s="686"/>
      <c r="AD22" s="683"/>
      <c r="AE22" s="683"/>
      <c r="AF22" s="683"/>
      <c r="AG22" s="623"/>
      <c r="AH22" s="623"/>
      <c r="AI22" s="624"/>
      <c r="AJ22" s="624"/>
      <c r="AK22" s="624"/>
      <c r="AL22" s="624"/>
      <c r="AM22" s="624"/>
      <c r="AN22" s="624"/>
      <c r="AO22" s="10"/>
      <c r="AQ22" s="13"/>
      <c r="AR22" s="723"/>
      <c r="AS22" s="138"/>
      <c r="AT22" s="138"/>
      <c r="AU22" s="153"/>
      <c r="AV22" s="153"/>
    </row>
    <row r="23" spans="1:48" s="6" customFormat="1" ht="12" customHeight="1" x14ac:dyDescent="0.2">
      <c r="A23" s="1118"/>
      <c r="B23" s="1133" t="s">
        <v>220</v>
      </c>
      <c r="C23" s="1133"/>
      <c r="D23" s="1133"/>
      <c r="E23" s="1133"/>
      <c r="F23" s="1133"/>
      <c r="G23" s="1133"/>
      <c r="H23" s="1133"/>
      <c r="I23" s="1133"/>
      <c r="J23" s="5"/>
      <c r="K23" s="5"/>
      <c r="L23" s="5"/>
      <c r="M23" s="5"/>
      <c r="N23" s="110"/>
      <c r="O23" s="1119"/>
      <c r="P23" s="1120"/>
      <c r="Q23" s="1120"/>
      <c r="R23" s="1120"/>
      <c r="S23" s="1121"/>
      <c r="T23" s="292"/>
      <c r="U23" s="3"/>
      <c r="V23" s="1125"/>
      <c r="W23" s="1136"/>
      <c r="X23" s="1136"/>
      <c r="Y23" s="1136"/>
      <c r="Z23" s="1136"/>
      <c r="AA23" s="1136"/>
      <c r="AB23" s="1136"/>
      <c r="AC23" s="1136"/>
      <c r="AD23" s="684"/>
      <c r="AE23" s="683"/>
      <c r="AF23" s="683"/>
      <c r="AG23" s="683"/>
      <c r="AH23" s="683"/>
      <c r="AI23" s="1131"/>
      <c r="AJ23" s="1131"/>
      <c r="AK23" s="1131"/>
      <c r="AL23" s="1131"/>
      <c r="AM23" s="1131"/>
      <c r="AN23" s="1131"/>
      <c r="AO23" s="189"/>
      <c r="AQ23" s="13"/>
      <c r="AR23" s="723"/>
      <c r="AS23" s="138"/>
      <c r="AT23" s="138"/>
      <c r="AU23" s="153"/>
      <c r="AV23" s="153"/>
    </row>
    <row r="24" spans="1:48" s="6" customFormat="1" ht="12" customHeight="1" x14ac:dyDescent="0.2">
      <c r="A24" s="1118"/>
      <c r="B24" s="1133"/>
      <c r="C24" s="1133"/>
      <c r="D24" s="1133"/>
      <c r="E24" s="1133"/>
      <c r="F24" s="1133"/>
      <c r="G24" s="1133"/>
      <c r="H24" s="1133"/>
      <c r="I24" s="1133"/>
      <c r="J24" s="1130"/>
      <c r="K24" s="1130"/>
      <c r="L24" s="1130"/>
      <c r="M24" s="1130"/>
      <c r="N24" s="110">
        <v>2502</v>
      </c>
      <c r="O24" s="1122"/>
      <c r="P24" s="1123"/>
      <c r="Q24" s="1123"/>
      <c r="R24" s="1123"/>
      <c r="S24" s="1124"/>
      <c r="T24" s="292"/>
      <c r="U24" s="3"/>
      <c r="V24" s="1125"/>
      <c r="W24" s="1136"/>
      <c r="X24" s="1136"/>
      <c r="Y24" s="1136"/>
      <c r="Z24" s="1136"/>
      <c r="AA24" s="1136"/>
      <c r="AB24" s="1136"/>
      <c r="AC24" s="1136"/>
      <c r="AD24" s="1132"/>
      <c r="AE24" s="1111"/>
      <c r="AF24" s="1111"/>
      <c r="AG24" s="1111"/>
      <c r="AH24" s="683"/>
      <c r="AI24" s="1131"/>
      <c r="AJ24" s="1131"/>
      <c r="AK24" s="1131"/>
      <c r="AL24" s="1131"/>
      <c r="AM24" s="1131"/>
      <c r="AN24" s="1131"/>
      <c r="AO24" s="189"/>
      <c r="AQ24" s="13"/>
      <c r="AR24" s="723"/>
      <c r="AS24" s="138"/>
      <c r="AT24" s="138"/>
      <c r="AU24" s="153"/>
      <c r="AV24" s="153"/>
    </row>
    <row r="25" spans="1:48" s="6" customFormat="1" ht="3" customHeight="1" x14ac:dyDescent="0.2">
      <c r="A25" s="389"/>
      <c r="B25" s="185"/>
      <c r="C25" s="185"/>
      <c r="D25" s="185"/>
      <c r="E25" s="185"/>
      <c r="F25" s="185"/>
      <c r="G25" s="185"/>
      <c r="H25" s="185"/>
      <c r="I25" s="185"/>
      <c r="J25" s="5"/>
      <c r="K25" s="5"/>
      <c r="L25" s="5"/>
      <c r="M25" s="5"/>
      <c r="N25" s="110"/>
      <c r="O25" s="204"/>
      <c r="P25" s="204"/>
      <c r="Q25" s="204"/>
      <c r="R25" s="204"/>
      <c r="S25" s="206"/>
      <c r="T25" s="292"/>
      <c r="U25" s="3"/>
      <c r="V25" s="189"/>
      <c r="W25" s="686"/>
      <c r="X25" s="686"/>
      <c r="Y25" s="686"/>
      <c r="Z25" s="686"/>
      <c r="AA25" s="686"/>
      <c r="AB25" s="686"/>
      <c r="AC25" s="686"/>
      <c r="AD25" s="683"/>
      <c r="AE25" s="683"/>
      <c r="AF25" s="683"/>
      <c r="AG25" s="683"/>
      <c r="AH25" s="683"/>
      <c r="AI25" s="625"/>
      <c r="AJ25" s="625"/>
      <c r="AK25" s="624"/>
      <c r="AL25" s="624"/>
      <c r="AM25" s="624"/>
      <c r="AN25" s="624"/>
      <c r="AO25" s="189"/>
      <c r="AQ25" s="13"/>
      <c r="AR25" s="723"/>
      <c r="AS25" s="138"/>
      <c r="AT25" s="138"/>
      <c r="AU25" s="153"/>
      <c r="AV25" s="153"/>
    </row>
    <row r="26" spans="1:48" s="6" customFormat="1" ht="12" customHeight="1" x14ac:dyDescent="0.2">
      <c r="A26" s="1118"/>
      <c r="B26" s="1133" t="s">
        <v>221</v>
      </c>
      <c r="C26" s="1133"/>
      <c r="D26" s="1133"/>
      <c r="E26" s="1133"/>
      <c r="F26" s="1133"/>
      <c r="G26" s="1133"/>
      <c r="H26" s="1133"/>
      <c r="I26" s="1133"/>
      <c r="J26" s="5"/>
      <c r="K26" s="5"/>
      <c r="L26" s="5"/>
      <c r="M26" s="5"/>
      <c r="N26" s="110"/>
      <c r="O26" s="1119"/>
      <c r="P26" s="1120"/>
      <c r="Q26" s="1120"/>
      <c r="R26" s="1120"/>
      <c r="S26" s="1121"/>
      <c r="T26" s="292"/>
      <c r="U26" s="3"/>
      <c r="V26" s="1125"/>
      <c r="W26" s="1135"/>
      <c r="X26" s="1135"/>
      <c r="Y26" s="1135"/>
      <c r="Z26" s="1135"/>
      <c r="AA26" s="1135"/>
      <c r="AB26" s="1135"/>
      <c r="AC26" s="1135"/>
      <c r="AD26" s="683"/>
      <c r="AE26" s="683"/>
      <c r="AF26" s="623"/>
      <c r="AG26" s="683"/>
      <c r="AH26" s="683"/>
      <c r="AI26" s="1131"/>
      <c r="AJ26" s="1131"/>
      <c r="AK26" s="1131"/>
      <c r="AL26" s="1131"/>
      <c r="AM26" s="1131"/>
      <c r="AN26" s="1131"/>
      <c r="AO26" s="189"/>
      <c r="AQ26" s="13"/>
      <c r="AR26" s="723"/>
      <c r="AS26" s="138"/>
      <c r="AT26" s="138"/>
      <c r="AU26" s="153"/>
      <c r="AV26" s="153"/>
    </row>
    <row r="27" spans="1:48" s="6" customFormat="1" ht="12" customHeight="1" x14ac:dyDescent="0.2">
      <c r="A27" s="1118"/>
      <c r="B27" s="1133"/>
      <c r="C27" s="1133"/>
      <c r="D27" s="1133"/>
      <c r="E27" s="1133"/>
      <c r="F27" s="1133"/>
      <c r="G27" s="1133"/>
      <c r="H27" s="1133"/>
      <c r="I27" s="1133"/>
      <c r="J27" s="1130"/>
      <c r="K27" s="1130"/>
      <c r="L27" s="1130"/>
      <c r="M27" s="1130"/>
      <c r="N27" s="110">
        <v>2503</v>
      </c>
      <c r="O27" s="1122"/>
      <c r="P27" s="1123"/>
      <c r="Q27" s="1123"/>
      <c r="R27" s="1123"/>
      <c r="S27" s="1124"/>
      <c r="T27" s="292"/>
      <c r="U27" s="3"/>
      <c r="V27" s="1125"/>
      <c r="W27" s="1135"/>
      <c r="X27" s="1135"/>
      <c r="Y27" s="1135"/>
      <c r="Z27" s="1135"/>
      <c r="AA27" s="1135"/>
      <c r="AB27" s="1135"/>
      <c r="AC27" s="1135"/>
      <c r="AD27" s="1132"/>
      <c r="AE27" s="1111"/>
      <c r="AF27" s="1111"/>
      <c r="AG27" s="1111"/>
      <c r="AH27" s="683"/>
      <c r="AI27" s="1131"/>
      <c r="AJ27" s="1131"/>
      <c r="AK27" s="1131"/>
      <c r="AL27" s="1131"/>
      <c r="AM27" s="1131"/>
      <c r="AN27" s="1131"/>
      <c r="AO27" s="189"/>
      <c r="AQ27" s="13"/>
      <c r="AR27" s="723"/>
      <c r="AS27" s="138"/>
      <c r="AT27" s="138"/>
      <c r="AU27" s="153"/>
      <c r="AV27" s="153"/>
    </row>
    <row r="28" spans="1:48" s="6" customFormat="1" ht="3" customHeight="1" x14ac:dyDescent="0.2">
      <c r="A28" s="389"/>
      <c r="B28" s="200" t="s">
        <v>105</v>
      </c>
      <c r="C28" s="457"/>
      <c r="D28" s="457"/>
      <c r="E28" s="457"/>
      <c r="F28" s="457"/>
      <c r="G28" s="457"/>
      <c r="H28" s="457"/>
      <c r="I28" s="457"/>
      <c r="J28" s="5"/>
      <c r="K28" s="5"/>
      <c r="L28" s="5"/>
      <c r="M28" s="5"/>
      <c r="N28" s="110"/>
      <c r="O28" s="205"/>
      <c r="P28" s="205"/>
      <c r="Q28" s="205"/>
      <c r="R28" s="205"/>
      <c r="S28" s="207"/>
      <c r="T28" s="292"/>
      <c r="U28" s="3"/>
      <c r="V28" s="189"/>
      <c r="W28" s="686"/>
      <c r="X28" s="686"/>
      <c r="Y28" s="686"/>
      <c r="Z28" s="686"/>
      <c r="AA28" s="686"/>
      <c r="AB28" s="686"/>
      <c r="AC28" s="686"/>
      <c r="AD28" s="683"/>
      <c r="AE28" s="683"/>
      <c r="AF28" s="683"/>
      <c r="AG28" s="683"/>
      <c r="AH28" s="683"/>
      <c r="AI28" s="624"/>
      <c r="AJ28" s="624"/>
      <c r="AK28" s="624"/>
      <c r="AL28" s="624"/>
      <c r="AM28" s="624"/>
      <c r="AN28" s="624"/>
      <c r="AO28" s="189"/>
      <c r="AQ28" s="13"/>
      <c r="AR28" s="723"/>
      <c r="AS28" s="138"/>
      <c r="AT28" s="138"/>
      <c r="AU28" s="153"/>
      <c r="AV28" s="153"/>
    </row>
    <row r="29" spans="1:48" s="6" customFormat="1" ht="12" customHeight="1" x14ac:dyDescent="0.2">
      <c r="A29" s="1118"/>
      <c r="B29" s="1133" t="s">
        <v>222</v>
      </c>
      <c r="C29" s="1133"/>
      <c r="D29" s="1133"/>
      <c r="E29" s="1133"/>
      <c r="F29" s="1133"/>
      <c r="G29" s="1133"/>
      <c r="H29" s="1133"/>
      <c r="I29" s="1133"/>
      <c r="J29" s="5"/>
      <c r="K29" s="5"/>
      <c r="L29" s="5"/>
      <c r="M29" s="5"/>
      <c r="N29" s="110"/>
      <c r="O29" s="1119"/>
      <c r="P29" s="1120"/>
      <c r="Q29" s="1120"/>
      <c r="R29" s="1120"/>
      <c r="S29" s="1121"/>
      <c r="T29" s="292"/>
      <c r="U29" s="3"/>
      <c r="V29" s="1125"/>
      <c r="W29" s="1135"/>
      <c r="X29" s="1135"/>
      <c r="Y29" s="1135"/>
      <c r="Z29" s="1135"/>
      <c r="AA29" s="1135"/>
      <c r="AB29" s="1135"/>
      <c r="AC29" s="1135"/>
      <c r="AD29" s="683"/>
      <c r="AE29" s="683"/>
      <c r="AF29" s="683"/>
      <c r="AG29" s="683"/>
      <c r="AH29" s="683"/>
      <c r="AI29" s="1131"/>
      <c r="AJ29" s="1131"/>
      <c r="AK29" s="1131"/>
      <c r="AL29" s="1131"/>
      <c r="AM29" s="1131"/>
      <c r="AN29" s="1131"/>
      <c r="AO29" s="189"/>
      <c r="AQ29" s="13"/>
      <c r="AR29" s="723"/>
      <c r="AS29" s="138"/>
      <c r="AT29" s="138"/>
      <c r="AU29" s="153"/>
      <c r="AV29" s="153"/>
    </row>
    <row r="30" spans="1:48" s="6" customFormat="1" ht="12" customHeight="1" x14ac:dyDescent="0.2">
      <c r="A30" s="1118"/>
      <c r="B30" s="1133"/>
      <c r="C30" s="1133"/>
      <c r="D30" s="1133"/>
      <c r="E30" s="1133"/>
      <c r="F30" s="1133"/>
      <c r="G30" s="1133"/>
      <c r="H30" s="1133"/>
      <c r="I30" s="1133"/>
      <c r="J30" s="1130"/>
      <c r="K30" s="1130"/>
      <c r="L30" s="1130"/>
      <c r="M30" s="1130"/>
      <c r="N30" s="110">
        <v>2504</v>
      </c>
      <c r="O30" s="1122"/>
      <c r="P30" s="1123"/>
      <c r="Q30" s="1123"/>
      <c r="R30" s="1123"/>
      <c r="S30" s="1124"/>
      <c r="T30" s="292"/>
      <c r="U30" s="3"/>
      <c r="V30" s="1125"/>
      <c r="W30" s="1135"/>
      <c r="X30" s="1135"/>
      <c r="Y30" s="1135"/>
      <c r="Z30" s="1135"/>
      <c r="AA30" s="1135"/>
      <c r="AB30" s="1135"/>
      <c r="AC30" s="1135"/>
      <c r="AD30" s="1132"/>
      <c r="AE30" s="1111"/>
      <c r="AF30" s="1111"/>
      <c r="AG30" s="1111"/>
      <c r="AH30" s="683"/>
      <c r="AI30" s="1131"/>
      <c r="AJ30" s="1131"/>
      <c r="AK30" s="1131"/>
      <c r="AL30" s="1131"/>
      <c r="AM30" s="1131"/>
      <c r="AN30" s="1131"/>
      <c r="AO30" s="189"/>
      <c r="AQ30" s="13"/>
      <c r="AR30" s="723"/>
      <c r="AS30" s="138"/>
      <c r="AT30" s="138"/>
      <c r="AU30" s="153"/>
      <c r="AV30" s="153"/>
    </row>
    <row r="31" spans="1:48" s="6" customFormat="1" ht="3" customHeight="1" x14ac:dyDescent="0.2">
      <c r="A31" s="389"/>
      <c r="B31" s="200"/>
      <c r="C31" s="200"/>
      <c r="D31" s="200"/>
      <c r="E31" s="200"/>
      <c r="F31" s="200"/>
      <c r="G31" s="200"/>
      <c r="H31" s="200"/>
      <c r="I31" s="200"/>
      <c r="J31" s="5"/>
      <c r="K31" s="5"/>
      <c r="L31" s="5"/>
      <c r="M31" s="5"/>
      <c r="N31" s="110"/>
      <c r="O31" s="205"/>
      <c r="P31" s="205"/>
      <c r="Q31" s="205"/>
      <c r="R31" s="205"/>
      <c r="S31" s="207"/>
      <c r="T31" s="292"/>
      <c r="U31" s="3"/>
      <c r="V31" s="189"/>
      <c r="W31" s="686"/>
      <c r="X31" s="686"/>
      <c r="Y31" s="686"/>
      <c r="Z31" s="686"/>
      <c r="AA31" s="686"/>
      <c r="AB31" s="686"/>
      <c r="AC31" s="686"/>
      <c r="AD31" s="683"/>
      <c r="AE31" s="683"/>
      <c r="AF31" s="683"/>
      <c r="AG31" s="683"/>
      <c r="AH31" s="683"/>
      <c r="AI31" s="624"/>
      <c r="AJ31" s="624"/>
      <c r="AK31" s="624"/>
      <c r="AL31" s="624"/>
      <c r="AM31" s="624"/>
      <c r="AN31" s="624"/>
      <c r="AO31" s="189"/>
      <c r="AQ31" s="13"/>
      <c r="AR31" s="723"/>
      <c r="AS31" s="138"/>
      <c r="AT31" s="138"/>
      <c r="AU31" s="153"/>
      <c r="AV31" s="153"/>
    </row>
    <row r="32" spans="1:48" s="6" customFormat="1" ht="12" customHeight="1" x14ac:dyDescent="0.2">
      <c r="A32" s="1118"/>
      <c r="B32" s="1133" t="s">
        <v>223</v>
      </c>
      <c r="C32" s="1133"/>
      <c r="D32" s="1133"/>
      <c r="E32" s="1133"/>
      <c r="F32" s="1133"/>
      <c r="G32" s="1133"/>
      <c r="H32" s="1133"/>
      <c r="I32" s="1133"/>
      <c r="J32" s="179"/>
      <c r="K32" s="179"/>
      <c r="L32" s="179"/>
      <c r="M32" s="5"/>
      <c r="N32" s="110"/>
      <c r="O32" s="1119"/>
      <c r="P32" s="1120"/>
      <c r="Q32" s="1120"/>
      <c r="R32" s="1120"/>
      <c r="S32" s="1121"/>
      <c r="T32" s="292"/>
      <c r="U32" s="3"/>
      <c r="V32" s="1125"/>
      <c r="W32" s="1135"/>
      <c r="X32" s="1135"/>
      <c r="Y32" s="1135"/>
      <c r="Z32" s="1135"/>
      <c r="AA32" s="1135"/>
      <c r="AB32" s="1135"/>
      <c r="AC32" s="1135"/>
      <c r="AD32" s="683"/>
      <c r="AE32" s="683"/>
      <c r="AF32" s="683"/>
      <c r="AG32" s="683"/>
      <c r="AH32" s="683"/>
      <c r="AI32" s="1131"/>
      <c r="AJ32" s="1131"/>
      <c r="AK32" s="1131"/>
      <c r="AL32" s="1131"/>
      <c r="AM32" s="1131"/>
      <c r="AN32" s="1131"/>
      <c r="AO32" s="189"/>
      <c r="AQ32" s="13"/>
      <c r="AR32" s="723"/>
      <c r="AS32" s="138"/>
      <c r="AT32" s="138"/>
      <c r="AU32" s="153"/>
      <c r="AV32" s="153"/>
    </row>
    <row r="33" spans="1:48" s="6" customFormat="1" ht="12" customHeight="1" x14ac:dyDescent="0.2">
      <c r="A33" s="1118"/>
      <c r="B33" s="1133"/>
      <c r="C33" s="1133"/>
      <c r="D33" s="1133"/>
      <c r="E33" s="1133"/>
      <c r="F33" s="1133"/>
      <c r="G33" s="1133"/>
      <c r="H33" s="1133"/>
      <c r="I33" s="1133"/>
      <c r="J33" s="1130"/>
      <c r="K33" s="1130"/>
      <c r="L33" s="1130"/>
      <c r="M33" s="1130"/>
      <c r="N33" s="110">
        <v>2505</v>
      </c>
      <c r="O33" s="1122"/>
      <c r="P33" s="1123"/>
      <c r="Q33" s="1123"/>
      <c r="R33" s="1123"/>
      <c r="S33" s="1124"/>
      <c r="T33" s="292"/>
      <c r="U33" s="3"/>
      <c r="V33" s="1125"/>
      <c r="W33" s="1135"/>
      <c r="X33" s="1135"/>
      <c r="Y33" s="1135"/>
      <c r="Z33" s="1135"/>
      <c r="AA33" s="1135"/>
      <c r="AB33" s="1135"/>
      <c r="AC33" s="1135"/>
      <c r="AD33" s="1132"/>
      <c r="AE33" s="1111"/>
      <c r="AF33" s="1111"/>
      <c r="AG33" s="1111"/>
      <c r="AH33" s="683"/>
      <c r="AI33" s="1131"/>
      <c r="AJ33" s="1131"/>
      <c r="AK33" s="1131"/>
      <c r="AL33" s="1131"/>
      <c r="AM33" s="1131"/>
      <c r="AN33" s="1131"/>
      <c r="AO33" s="189"/>
      <c r="AQ33" s="13"/>
      <c r="AR33" s="723"/>
      <c r="AS33" s="138"/>
      <c r="AT33" s="138"/>
      <c r="AU33" s="153"/>
      <c r="AV33" s="153"/>
    </row>
    <row r="34" spans="1:48" s="6" customFormat="1" ht="2.25" customHeight="1" x14ac:dyDescent="0.2">
      <c r="A34" s="181"/>
      <c r="B34" s="1133" t="s">
        <v>108</v>
      </c>
      <c r="C34" s="1133"/>
      <c r="D34" s="1133"/>
      <c r="E34" s="1133"/>
      <c r="F34" s="1133"/>
      <c r="G34" s="1133"/>
      <c r="H34" s="1133"/>
      <c r="I34" s="1133"/>
      <c r="J34" s="179"/>
      <c r="K34" s="179"/>
      <c r="L34" s="179"/>
      <c r="M34" s="5"/>
      <c r="N34" s="110"/>
      <c r="O34" s="205"/>
      <c r="P34" s="205"/>
      <c r="Q34" s="205"/>
      <c r="R34" s="205"/>
      <c r="S34" s="207"/>
      <c r="T34" s="292"/>
      <c r="U34" s="3"/>
      <c r="V34" s="189"/>
      <c r="W34" s="686"/>
      <c r="X34" s="686"/>
      <c r="Y34" s="686"/>
      <c r="Z34" s="686"/>
      <c r="AA34" s="686"/>
      <c r="AB34" s="686"/>
      <c r="AC34" s="686"/>
      <c r="AD34" s="683"/>
      <c r="AE34" s="683"/>
      <c r="AF34" s="683"/>
      <c r="AG34" s="683"/>
      <c r="AH34" s="683"/>
      <c r="AI34" s="624"/>
      <c r="AJ34" s="624"/>
      <c r="AK34" s="624"/>
      <c r="AL34" s="624"/>
      <c r="AM34" s="624"/>
      <c r="AN34" s="624"/>
      <c r="AO34" s="189"/>
      <c r="AQ34" s="13"/>
      <c r="AR34" s="723"/>
      <c r="AS34" s="138"/>
      <c r="AT34" s="138"/>
      <c r="AU34" s="153"/>
      <c r="AV34" s="153"/>
    </row>
    <row r="35" spans="1:48" s="6" customFormat="1" ht="10.5" customHeight="1" x14ac:dyDescent="0.2">
      <c r="A35" s="1118"/>
      <c r="B35" s="1133"/>
      <c r="C35" s="1133"/>
      <c r="D35" s="1133"/>
      <c r="E35" s="1133"/>
      <c r="F35" s="1133"/>
      <c r="G35" s="1133"/>
      <c r="H35" s="1133"/>
      <c r="I35" s="1133"/>
      <c r="J35" s="208"/>
      <c r="K35" s="208"/>
      <c r="L35" s="208"/>
      <c r="M35" s="208"/>
      <c r="N35" s="1134">
        <v>2506</v>
      </c>
      <c r="O35" s="1119"/>
      <c r="P35" s="1120"/>
      <c r="Q35" s="1120"/>
      <c r="R35" s="1120"/>
      <c r="S35" s="1121"/>
      <c r="T35" s="292"/>
      <c r="U35" s="3"/>
      <c r="V35" s="1125"/>
      <c r="W35" s="1135"/>
      <c r="X35" s="1135"/>
      <c r="Y35" s="1135"/>
      <c r="Z35" s="1135"/>
      <c r="AA35" s="1135"/>
      <c r="AB35" s="1135"/>
      <c r="AC35" s="1135"/>
      <c r="AD35" s="683"/>
      <c r="AE35" s="683"/>
      <c r="AF35" s="683"/>
      <c r="AG35" s="683"/>
      <c r="AH35" s="683"/>
      <c r="AI35" s="1131"/>
      <c r="AJ35" s="1131"/>
      <c r="AK35" s="1131"/>
      <c r="AL35" s="1131"/>
      <c r="AM35" s="1131"/>
      <c r="AN35" s="1131"/>
      <c r="AO35" s="189"/>
      <c r="AQ35" s="13"/>
      <c r="AR35" s="723"/>
      <c r="AS35" s="138"/>
      <c r="AT35" s="138"/>
      <c r="AU35" s="153"/>
      <c r="AV35" s="153"/>
    </row>
    <row r="36" spans="1:48" s="6" customFormat="1" ht="12" customHeight="1" x14ac:dyDescent="0.2">
      <c r="A36" s="1118"/>
      <c r="B36" s="1133"/>
      <c r="C36" s="1133"/>
      <c r="D36" s="1133"/>
      <c r="E36" s="1133"/>
      <c r="F36" s="1133"/>
      <c r="G36" s="1133"/>
      <c r="H36" s="1133"/>
      <c r="I36" s="1133"/>
      <c r="J36" s="208"/>
      <c r="K36" s="208"/>
      <c r="L36" s="208"/>
      <c r="M36" s="208"/>
      <c r="N36" s="1134"/>
      <c r="O36" s="1122"/>
      <c r="P36" s="1123"/>
      <c r="Q36" s="1123"/>
      <c r="R36" s="1123"/>
      <c r="S36" s="1124"/>
      <c r="T36" s="292"/>
      <c r="U36" s="3"/>
      <c r="V36" s="1125"/>
      <c r="W36" s="1135"/>
      <c r="X36" s="1135"/>
      <c r="Y36" s="1135"/>
      <c r="Z36" s="1135"/>
      <c r="AA36" s="1135"/>
      <c r="AB36" s="1135"/>
      <c r="AC36" s="1135"/>
      <c r="AD36" s="1132"/>
      <c r="AE36" s="1111"/>
      <c r="AF36" s="1111"/>
      <c r="AG36" s="1111"/>
      <c r="AH36" s="683"/>
      <c r="AI36" s="1131"/>
      <c r="AJ36" s="1131"/>
      <c r="AK36" s="1131"/>
      <c r="AL36" s="1131"/>
      <c r="AM36" s="1131"/>
      <c r="AN36" s="1131"/>
      <c r="AO36" s="189"/>
      <c r="AQ36" s="13"/>
      <c r="AR36" s="723"/>
      <c r="AS36" s="138"/>
      <c r="AT36" s="138"/>
      <c r="AU36" s="153"/>
      <c r="AV36" s="153"/>
    </row>
    <row r="37" spans="1:48" s="6" customFormat="1" ht="3" customHeight="1" x14ac:dyDescent="0.2">
      <c r="A37" s="181"/>
      <c r="B37" s="1133"/>
      <c r="C37" s="1133"/>
      <c r="D37" s="1133"/>
      <c r="E37" s="1133"/>
      <c r="F37" s="1133"/>
      <c r="G37" s="1133"/>
      <c r="H37" s="1133"/>
      <c r="I37" s="1133"/>
      <c r="J37" s="179"/>
      <c r="K37" s="179"/>
      <c r="L37" s="179"/>
      <c r="M37" s="5"/>
      <c r="N37" s="110"/>
      <c r="O37" s="205"/>
      <c r="P37" s="205"/>
      <c r="Q37" s="205"/>
      <c r="R37" s="205"/>
      <c r="S37" s="207"/>
      <c r="T37" s="292"/>
      <c r="U37" s="3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623"/>
      <c r="AG37" s="189"/>
      <c r="AH37" s="189"/>
      <c r="AI37" s="625"/>
      <c r="AJ37" s="625"/>
      <c r="AK37" s="624"/>
      <c r="AL37" s="624"/>
      <c r="AM37" s="624"/>
      <c r="AN37" s="624"/>
      <c r="AO37" s="189"/>
      <c r="AQ37" s="13"/>
      <c r="AR37" s="723"/>
      <c r="AS37" s="138"/>
      <c r="AT37" s="138"/>
      <c r="AU37" s="153"/>
      <c r="AV37" s="153"/>
    </row>
    <row r="38" spans="1:48" s="6" customFormat="1" ht="12" customHeight="1" x14ac:dyDescent="0.2">
      <c r="A38" s="1118"/>
      <c r="B38" s="1133" t="s">
        <v>109</v>
      </c>
      <c r="C38" s="1133"/>
      <c r="D38" s="1133"/>
      <c r="E38" s="1133"/>
      <c r="F38" s="1133"/>
      <c r="G38" s="1133"/>
      <c r="H38" s="1133"/>
      <c r="I38" s="1133"/>
      <c r="J38" s="1130"/>
      <c r="K38" s="1130"/>
      <c r="L38" s="1130"/>
      <c r="M38" s="1130"/>
      <c r="N38" s="110">
        <v>2507</v>
      </c>
      <c r="O38" s="1119"/>
      <c r="P38" s="1120"/>
      <c r="Q38" s="1120"/>
      <c r="R38" s="1120"/>
      <c r="S38" s="1121"/>
      <c r="T38" s="292"/>
      <c r="U38" s="3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623"/>
      <c r="AG38" s="189"/>
      <c r="AH38" s="189"/>
      <c r="AI38" s="625"/>
      <c r="AJ38" s="625"/>
      <c r="AK38" s="624"/>
      <c r="AL38" s="624"/>
      <c r="AM38" s="624"/>
      <c r="AN38" s="624"/>
      <c r="AO38" s="189"/>
      <c r="AQ38" s="13"/>
      <c r="AR38" s="723"/>
      <c r="AS38" s="138"/>
      <c r="AT38" s="138"/>
      <c r="AU38" s="153"/>
      <c r="AV38" s="153"/>
    </row>
    <row r="39" spans="1:48" s="6" customFormat="1" ht="12" customHeight="1" x14ac:dyDescent="0.2">
      <c r="A39" s="1118"/>
      <c r="B39" s="1133"/>
      <c r="C39" s="1133"/>
      <c r="D39" s="1133"/>
      <c r="E39" s="1133"/>
      <c r="F39" s="1133"/>
      <c r="G39" s="1133"/>
      <c r="H39" s="1133"/>
      <c r="I39" s="1133"/>
      <c r="J39" s="1130"/>
      <c r="K39" s="1130"/>
      <c r="L39" s="1130"/>
      <c r="M39" s="1130"/>
      <c r="N39" s="110"/>
      <c r="O39" s="1122"/>
      <c r="P39" s="1123"/>
      <c r="Q39" s="1123"/>
      <c r="R39" s="1123"/>
      <c r="S39" s="1124"/>
      <c r="T39" s="292"/>
      <c r="U39" s="3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623"/>
      <c r="AG39" s="189"/>
      <c r="AH39" s="189"/>
      <c r="AI39" s="625"/>
      <c r="AJ39" s="625"/>
      <c r="AK39" s="624"/>
      <c r="AL39" s="624"/>
      <c r="AM39" s="624"/>
      <c r="AN39" s="624"/>
      <c r="AO39" s="189"/>
      <c r="AQ39" s="13"/>
      <c r="AR39" s="723"/>
      <c r="AS39" s="138"/>
      <c r="AT39" s="138"/>
      <c r="AU39" s="153"/>
      <c r="AV39" s="153"/>
    </row>
    <row r="40" spans="1:48" s="6" customFormat="1" ht="3" customHeight="1" x14ac:dyDescent="0.2">
      <c r="A40" s="181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5"/>
      <c r="N40" s="110"/>
      <c r="O40" s="205"/>
      <c r="P40" s="205"/>
      <c r="Q40" s="205"/>
      <c r="R40" s="205"/>
      <c r="S40" s="207"/>
      <c r="T40" s="292"/>
      <c r="U40" s="3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625"/>
      <c r="AJ40" s="625"/>
      <c r="AK40" s="624"/>
      <c r="AL40" s="624"/>
      <c r="AM40" s="624"/>
      <c r="AN40" s="624"/>
      <c r="AO40" s="189"/>
      <c r="AQ40" s="13"/>
      <c r="AR40" s="723"/>
      <c r="AS40" s="138"/>
      <c r="AT40" s="138"/>
      <c r="AU40" s="153"/>
      <c r="AV40" s="153"/>
    </row>
    <row r="41" spans="1:48" s="6" customFormat="1" ht="12" customHeight="1" x14ac:dyDescent="0.2">
      <c r="A41" s="181"/>
      <c r="B41" s="1106" t="s">
        <v>199</v>
      </c>
      <c r="C41" s="1106"/>
      <c r="D41" s="1106"/>
      <c r="E41" s="1106"/>
      <c r="F41" s="1106"/>
      <c r="G41" s="1106"/>
      <c r="H41" s="1106"/>
      <c r="I41" s="1106"/>
      <c r="J41" s="5"/>
      <c r="K41" s="5"/>
      <c r="L41" s="5"/>
      <c r="M41" s="5"/>
      <c r="N41" s="110">
        <v>2508</v>
      </c>
      <c r="O41" s="1112">
        <f>_25_A+_25_B+_25_C+_25_D+_25_E+_25_F+_25_G</f>
        <v>0</v>
      </c>
      <c r="P41" s="1113"/>
      <c r="Q41" s="1113"/>
      <c r="R41" s="1113"/>
      <c r="S41" s="1114"/>
      <c r="T41" s="292"/>
      <c r="U41" s="3"/>
      <c r="V41" s="490"/>
      <c r="W41" s="1128"/>
      <c r="X41" s="1128"/>
      <c r="Y41" s="1128"/>
      <c r="Z41" s="1128"/>
      <c r="AA41" s="1128"/>
      <c r="AB41" s="1128"/>
      <c r="AC41" s="1128"/>
      <c r="AD41" s="1128"/>
      <c r="AE41" s="189"/>
      <c r="AF41" s="189"/>
      <c r="AG41" s="189"/>
      <c r="AH41" s="189"/>
      <c r="AI41" s="1105"/>
      <c r="AJ41" s="1105"/>
      <c r="AK41" s="1105"/>
      <c r="AL41" s="1105"/>
      <c r="AM41" s="1105"/>
      <c r="AN41" s="1105"/>
      <c r="AO41" s="189"/>
      <c r="AQ41" s="13"/>
      <c r="AR41" s="723"/>
      <c r="AS41" s="138"/>
      <c r="AT41" s="138"/>
      <c r="AU41" s="153"/>
      <c r="AV41" s="153"/>
    </row>
    <row r="42" spans="1:48" s="6" customFormat="1" ht="12" customHeight="1" x14ac:dyDescent="0.2">
      <c r="A42" s="459"/>
      <c r="B42" s="1107"/>
      <c r="C42" s="1107"/>
      <c r="D42" s="1107"/>
      <c r="E42" s="1107"/>
      <c r="F42" s="1107"/>
      <c r="G42" s="1107"/>
      <c r="H42" s="1107"/>
      <c r="I42" s="1107"/>
      <c r="J42" s="191"/>
      <c r="K42" s="191"/>
      <c r="L42" s="191"/>
      <c r="M42" s="191"/>
      <c r="N42" s="191"/>
      <c r="O42" s="1115"/>
      <c r="P42" s="1116"/>
      <c r="Q42" s="1116"/>
      <c r="R42" s="1116"/>
      <c r="S42" s="1117"/>
      <c r="T42" s="343"/>
      <c r="U42" s="3"/>
      <c r="V42" s="490"/>
      <c r="W42" s="1128"/>
      <c r="X42" s="1128"/>
      <c r="Y42" s="1128"/>
      <c r="Z42" s="1128"/>
      <c r="AA42" s="1128"/>
      <c r="AB42" s="1128"/>
      <c r="AC42" s="1128"/>
      <c r="AD42" s="1128"/>
      <c r="AE42" s="189"/>
      <c r="AF42" s="189"/>
      <c r="AG42" s="189"/>
      <c r="AH42" s="189"/>
      <c r="AI42" s="1105"/>
      <c r="AJ42" s="1105"/>
      <c r="AK42" s="1105"/>
      <c r="AL42" s="1105"/>
      <c r="AM42" s="1105"/>
      <c r="AN42" s="1105"/>
      <c r="AO42" s="189"/>
      <c r="AQ42" s="13"/>
      <c r="AR42" s="723"/>
      <c r="AS42" s="138"/>
      <c r="AT42" s="138"/>
      <c r="AU42" s="153"/>
      <c r="AV42" s="153"/>
    </row>
    <row r="43" spans="1:48" s="2" customFormat="1" ht="14.25" customHeight="1" x14ac:dyDescent="0.2">
      <c r="A43" s="1109" t="s">
        <v>186</v>
      </c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110"/>
      <c r="AJ43" s="110"/>
      <c r="AK43" s="5"/>
      <c r="AL43" s="5"/>
      <c r="AM43" s="5"/>
      <c r="AN43" s="5"/>
      <c r="AO43" s="5"/>
      <c r="AP43" s="57"/>
      <c r="AQ43" s="15"/>
      <c r="AR43" s="722"/>
      <c r="AS43" s="138"/>
      <c r="AT43" s="138"/>
      <c r="AU43" s="143"/>
      <c r="AV43" s="143"/>
    </row>
    <row r="44" spans="1:48" s="2" customFormat="1" ht="2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10"/>
      <c r="AJ44" s="110"/>
      <c r="AK44" s="5"/>
      <c r="AL44" s="5"/>
      <c r="AM44" s="5"/>
      <c r="AN44" s="5"/>
      <c r="AO44" s="5"/>
      <c r="AP44" s="8"/>
      <c r="AQ44" s="14"/>
      <c r="AR44" s="722"/>
      <c r="AS44" s="138"/>
      <c r="AT44" s="138"/>
      <c r="AU44" s="143"/>
      <c r="AV44" s="143"/>
    </row>
    <row r="45" spans="1:48" s="2" customFormat="1" ht="21.75" customHeight="1" x14ac:dyDescent="0.2">
      <c r="U45" s="3"/>
      <c r="V45" s="1101"/>
      <c r="W45" s="1101"/>
      <c r="X45" s="1101"/>
      <c r="Y45" s="1101"/>
      <c r="Z45" s="1101"/>
      <c r="AA45" s="1101"/>
      <c r="AB45" s="1101"/>
      <c r="AC45" s="1101"/>
      <c r="AD45" s="1101"/>
      <c r="AE45" s="1101"/>
      <c r="AF45" s="1101"/>
      <c r="AG45" s="1101"/>
      <c r="AH45" s="1101"/>
      <c r="AI45" s="1101"/>
      <c r="AJ45" s="1101"/>
      <c r="AK45" s="1101"/>
      <c r="AL45" s="1101"/>
      <c r="AM45" s="1101"/>
      <c r="AN45" s="1101"/>
      <c r="AO45" s="1101"/>
      <c r="AP45" s="8"/>
      <c r="AQ45" s="14"/>
      <c r="AR45" s="722"/>
      <c r="AS45" s="138"/>
      <c r="AT45" s="138"/>
      <c r="AU45" s="143"/>
      <c r="AV45" s="143"/>
    </row>
    <row r="46" spans="1:48" s="2" customFormat="1" ht="9.75" customHeight="1" x14ac:dyDescent="0.2">
      <c r="A46" s="626"/>
      <c r="B46" s="626"/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627"/>
      <c r="AJ46" s="627"/>
      <c r="AK46" s="189"/>
      <c r="AL46" s="189"/>
      <c r="AM46" s="189"/>
      <c r="AN46" s="189"/>
      <c r="AO46" s="189"/>
      <c r="AP46" s="626"/>
      <c r="AQ46" s="630"/>
      <c r="AR46" s="721"/>
      <c r="AS46" s="138"/>
      <c r="AT46" s="138"/>
      <c r="AU46" s="143"/>
      <c r="AV46" s="143"/>
    </row>
    <row r="47" spans="1:48" ht="54" customHeight="1" x14ac:dyDescent="0.2">
      <c r="A47" s="1108"/>
      <c r="B47" s="1108"/>
      <c r="C47" s="1108"/>
      <c r="D47" s="1108"/>
      <c r="E47" s="1108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8"/>
      <c r="Y47" s="1108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0"/>
      <c r="AQ47" s="628"/>
      <c r="AR47" s="720"/>
      <c r="AV47" s="138"/>
    </row>
    <row r="48" spans="1:48" ht="5.2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628"/>
      <c r="AR48" s="720"/>
      <c r="AS48" s="3"/>
      <c r="AV48" s="138"/>
    </row>
    <row r="49" spans="1:48" ht="15.75" customHeight="1" x14ac:dyDescent="0.2">
      <c r="A49" s="10"/>
      <c r="B49" s="1126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6"/>
      <c r="O49" s="1126"/>
      <c r="P49" s="1126"/>
      <c r="Q49" s="1126"/>
      <c r="R49" s="1126"/>
      <c r="S49" s="686"/>
      <c r="T49" s="10"/>
      <c r="U49" s="10"/>
      <c r="V49" s="10"/>
      <c r="W49" s="1111"/>
      <c r="X49" s="1111"/>
      <c r="Y49" s="1111"/>
      <c r="Z49" s="1111"/>
      <c r="AA49" s="1111"/>
      <c r="AB49" s="686"/>
      <c r="AC49" s="1110"/>
      <c r="AD49" s="1110"/>
      <c r="AE49" s="1110"/>
      <c r="AF49" s="1110"/>
      <c r="AG49" s="1110"/>
      <c r="AH49" s="693"/>
      <c r="AI49" s="10"/>
      <c r="AJ49" s="10"/>
      <c r="AK49" s="10"/>
      <c r="AL49" s="10"/>
      <c r="AM49" s="10"/>
      <c r="AN49" s="10"/>
      <c r="AO49" s="10"/>
      <c r="AP49" s="10"/>
      <c r="AQ49" s="628"/>
      <c r="AR49" s="720"/>
      <c r="AS49" s="3"/>
      <c r="AV49" s="138"/>
    </row>
    <row r="50" spans="1:48" ht="15.75" customHeight="1" x14ac:dyDescent="0.2">
      <c r="A50" s="10"/>
      <c r="B50" s="1126"/>
      <c r="C50" s="1126"/>
      <c r="D50" s="1126"/>
      <c r="E50" s="1126"/>
      <c r="F50" s="1126"/>
      <c r="G50" s="1126"/>
      <c r="H50" s="1126"/>
      <c r="I50" s="1126"/>
      <c r="J50" s="1126"/>
      <c r="K50" s="1126"/>
      <c r="L50" s="1126"/>
      <c r="M50" s="1126"/>
      <c r="N50" s="1126"/>
      <c r="O50" s="1126"/>
      <c r="P50" s="1126"/>
      <c r="Q50" s="1126"/>
      <c r="R50" s="1126"/>
      <c r="S50" s="629"/>
      <c r="T50" s="10"/>
      <c r="U50" s="10"/>
      <c r="V50" s="10"/>
      <c r="W50" s="1111"/>
      <c r="X50" s="1111"/>
      <c r="Y50" s="1111"/>
      <c r="Z50" s="1111"/>
      <c r="AA50" s="1111"/>
      <c r="AB50" s="629"/>
      <c r="AC50" s="1110"/>
      <c r="AD50" s="1110"/>
      <c r="AE50" s="1110"/>
      <c r="AF50" s="1110"/>
      <c r="AG50" s="1110"/>
      <c r="AH50" s="693"/>
      <c r="AI50" s="10"/>
      <c r="AJ50" s="10"/>
      <c r="AK50" s="10"/>
      <c r="AL50" s="10"/>
      <c r="AM50" s="10"/>
      <c r="AN50" s="10"/>
      <c r="AO50" s="10"/>
      <c r="AP50" s="10"/>
      <c r="AQ50" s="628"/>
      <c r="AR50" s="720"/>
      <c r="AS50" s="3"/>
      <c r="AV50" s="138"/>
    </row>
    <row r="51" spans="1:48" ht="5.2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89"/>
      <c r="X51" s="189"/>
      <c r="Y51" s="212"/>
      <c r="Z51" s="212"/>
      <c r="AA51" s="212"/>
      <c r="AB51" s="213"/>
      <c r="AC51" s="683"/>
      <c r="AD51" s="683"/>
      <c r="AE51" s="683"/>
      <c r="AF51" s="683"/>
      <c r="AG51" s="683"/>
      <c r="AH51" s="683"/>
      <c r="AI51" s="10"/>
      <c r="AJ51" s="10"/>
      <c r="AK51" s="10"/>
      <c r="AL51" s="10"/>
      <c r="AM51" s="10"/>
      <c r="AN51" s="10"/>
      <c r="AO51" s="10"/>
      <c r="AP51" s="10"/>
      <c r="AQ51" s="628"/>
      <c r="AR51" s="720"/>
      <c r="AS51" s="3"/>
      <c r="AV51" s="138"/>
    </row>
    <row r="52" spans="1:48" ht="18.75" customHeight="1" x14ac:dyDescent="0.2">
      <c r="A52" s="10"/>
      <c r="B52" s="1127"/>
      <c r="C52" s="1127"/>
      <c r="D52" s="1127"/>
      <c r="E52" s="1127"/>
      <c r="F52" s="1127"/>
      <c r="G52" s="1127"/>
      <c r="H52" s="1127"/>
      <c r="I52" s="1127"/>
      <c r="J52" s="1127"/>
      <c r="K52" s="1127"/>
      <c r="L52" s="1127"/>
      <c r="M52" s="1127"/>
      <c r="N52" s="1127"/>
      <c r="O52" s="1127"/>
      <c r="P52" s="1127"/>
      <c r="Q52" s="1127"/>
      <c r="R52" s="1127"/>
      <c r="S52" s="10"/>
      <c r="T52" s="10"/>
      <c r="U52" s="10"/>
      <c r="V52" s="10"/>
      <c r="W52" s="1111"/>
      <c r="X52" s="1111"/>
      <c r="Y52" s="1111"/>
      <c r="Z52" s="1111"/>
      <c r="AA52" s="1111"/>
      <c r="AB52" s="213"/>
      <c r="AC52" s="1129"/>
      <c r="AD52" s="1129"/>
      <c r="AE52" s="1129"/>
      <c r="AF52" s="1129"/>
      <c r="AG52" s="1129"/>
      <c r="AH52" s="214"/>
      <c r="AI52" s="10"/>
      <c r="AJ52" s="10"/>
      <c r="AK52" s="10"/>
      <c r="AL52" s="10"/>
      <c r="AM52" s="10"/>
      <c r="AN52" s="10"/>
      <c r="AO52" s="10"/>
      <c r="AP52" s="10"/>
      <c r="AQ52" s="628"/>
      <c r="AR52" s="720"/>
      <c r="AS52" s="3"/>
      <c r="AV52" s="138"/>
    </row>
    <row r="53" spans="1:48" ht="7.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628"/>
      <c r="AR53" s="720"/>
    </row>
    <row r="54" spans="1:4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628"/>
      <c r="AR54" s="720"/>
    </row>
    <row r="55" spans="1:48" s="2" customFormat="1" ht="11.25" customHeight="1" x14ac:dyDescent="0.2">
      <c r="A55" s="626"/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30"/>
      <c r="AR55" s="721"/>
      <c r="AS55" s="1"/>
      <c r="AT55" s="1"/>
      <c r="AU55" s="8"/>
      <c r="AV55" s="8"/>
    </row>
  </sheetData>
  <sheetProtection algorithmName="SHA-512" hashValue="T+2vxahJ4znz1NY7ZfSvtoyvjjZyiSLJj1EjnR5VpkEbnm05e1LGlMrAo0s7HkuCjxs/iozT3oF2mM4pOllMaQ==" saltValue="uTWvDRUDrEqA5bcUaL0oeg==" spinCount="100000" sheet="1" objects="1" scenarios="1" selectLockedCells="1"/>
  <mergeCells count="79">
    <mergeCell ref="A23:A24"/>
    <mergeCell ref="O23:S24"/>
    <mergeCell ref="V23:V24"/>
    <mergeCell ref="A20:A21"/>
    <mergeCell ref="O20:S21"/>
    <mergeCell ref="V20:V21"/>
    <mergeCell ref="AI20:AN21"/>
    <mergeCell ref="J21:M21"/>
    <mergeCell ref="AD21:AG21"/>
    <mergeCell ref="B20:I21"/>
    <mergeCell ref="W20:AC21"/>
    <mergeCell ref="AL7:AN7"/>
    <mergeCell ref="A4:AO4"/>
    <mergeCell ref="AF11:AO11"/>
    <mergeCell ref="O19:S19"/>
    <mergeCell ref="AI19:AN19"/>
    <mergeCell ref="AE7:AJ7"/>
    <mergeCell ref="A15:T16"/>
    <mergeCell ref="V15:AO16"/>
    <mergeCell ref="B18:I18"/>
    <mergeCell ref="A7:AD7"/>
    <mergeCell ref="AI23:AN24"/>
    <mergeCell ref="J24:M24"/>
    <mergeCell ref="AD24:AG24"/>
    <mergeCell ref="B23:I24"/>
    <mergeCell ref="W23:AC24"/>
    <mergeCell ref="A26:A27"/>
    <mergeCell ref="O26:S27"/>
    <mergeCell ref="V26:V27"/>
    <mergeCell ref="AI26:AN27"/>
    <mergeCell ref="J27:M27"/>
    <mergeCell ref="AD27:AG27"/>
    <mergeCell ref="B26:I27"/>
    <mergeCell ref="W26:AC27"/>
    <mergeCell ref="A29:A30"/>
    <mergeCell ref="O29:S30"/>
    <mergeCell ref="V29:V30"/>
    <mergeCell ref="AI29:AN30"/>
    <mergeCell ref="J30:M30"/>
    <mergeCell ref="AD30:AG30"/>
    <mergeCell ref="B29:I30"/>
    <mergeCell ref="W29:AC30"/>
    <mergeCell ref="A32:A33"/>
    <mergeCell ref="O32:S33"/>
    <mergeCell ref="V32:V33"/>
    <mergeCell ref="AI32:AN33"/>
    <mergeCell ref="J33:M33"/>
    <mergeCell ref="AD33:AG33"/>
    <mergeCell ref="B32:I33"/>
    <mergeCell ref="W32:AC33"/>
    <mergeCell ref="AI35:AN36"/>
    <mergeCell ref="AD36:AG36"/>
    <mergeCell ref="B38:I39"/>
    <mergeCell ref="B34:I37"/>
    <mergeCell ref="N35:N36"/>
    <mergeCell ref="W35:AC36"/>
    <mergeCell ref="J39:M39"/>
    <mergeCell ref="W50:AA50"/>
    <mergeCell ref="W52:AA52"/>
    <mergeCell ref="O41:S42"/>
    <mergeCell ref="A35:A36"/>
    <mergeCell ref="O35:S36"/>
    <mergeCell ref="V35:V36"/>
    <mergeCell ref="B49:R49"/>
    <mergeCell ref="B50:R50"/>
    <mergeCell ref="B52:R52"/>
    <mergeCell ref="W41:AD42"/>
    <mergeCell ref="AC50:AG50"/>
    <mergeCell ref="AC52:AG52"/>
    <mergeCell ref="A38:A39"/>
    <mergeCell ref="J38:M38"/>
    <mergeCell ref="O38:S39"/>
    <mergeCell ref="W49:AA49"/>
    <mergeCell ref="AI41:AN42"/>
    <mergeCell ref="B41:I42"/>
    <mergeCell ref="A47:AO47"/>
    <mergeCell ref="A43:T43"/>
    <mergeCell ref="AC49:AG49"/>
    <mergeCell ref="V45:AO45"/>
  </mergeCells>
  <conditionalFormatting sqref="AH52">
    <cfRule type="cellIs" dxfId="3" priority="7" stopIfTrue="1" operator="greaterThan">
      <formula>$AS$52</formula>
    </cfRule>
  </conditionalFormatting>
  <conditionalFormatting sqref="O41:S42">
    <cfRule type="cellIs" dxfId="2" priority="6" stopIfTrue="1" operator="greaterThan">
      <formula>$AT$19</formula>
    </cfRule>
  </conditionalFormatting>
  <conditionalFormatting sqref="AI41:AN42">
    <cfRule type="cellIs" dxfId="1" priority="4" stopIfTrue="1" operator="greaterThan">
      <formula>$AU$19</formula>
    </cfRule>
  </conditionalFormatting>
  <conditionalFormatting sqref="O20:S21 O41:S42 O23:S24 O26:S27 O29:S30 O32:S33 O35:S36 O38:S39">
    <cfRule type="expression" dxfId="0" priority="1">
      <formula>$AR$7=0</formula>
    </cfRule>
  </conditionalFormatting>
  <dataValidations xWindow="908" yWindow="639" count="4">
    <dataValidation allowBlank="1" showInputMessage="1" showErrorMessage="1" promptTitle="ATTENZIONE:" sqref="AI41:AN42 AI35:AN36 AI32:AN33 AI29:AN30 AI26:AN27 AI23:AN24 AI20:AN21 O41:S42" xr:uid="{00000000-0002-0000-0E00-000000000000}"/>
    <dataValidation type="list" allowBlank="1" showInputMessage="1" showErrorMessage="1" sqref="AL7:AN7" xr:uid="{00000000-0002-0000-0E00-000001000000}">
      <formula1>$AS$7:$AT$7</formula1>
    </dataValidation>
    <dataValidation type="whole" operator="greaterThanOrEqual" allowBlank="1" showInputMessage="1" showErrorMessage="1" sqref="P40:S40 AO23:AO24 AO26:AO27 AO29:AO30 AK37:AO37 AK40:AO40 AO32:AO33 T20:U42 P22:S22 P25:S25 P28:S28 P31:S31 P34:S34 P37:S37" xr:uid="{00000000-0002-0000-0E00-000002000000}">
      <formula1>0</formula1>
    </dataValidation>
    <dataValidation type="whole" allowBlank="1" showInputMessage="1" showErrorMessage="1" promptTitle="ATTENZIONE:" sqref="O20:S21 O23:S24 O26:S27 O29:S30 O32:S33 O35:S36 O38:S39" xr:uid="{00000000-0002-0000-0E00-000003000000}">
      <formula1>1</formula1>
      <formula2>9999999999</formula2>
    </dataValidation>
  </dataValidations>
  <pageMargins left="0.36" right="0.35" top="0.46" bottom="0.28000000000000003" header="0.77" footer="0.27"/>
  <pageSetup paperSize="9" scale="64" orientation="portrait" r:id="rId1"/>
  <headerFooter alignWithMargins="0">
    <oddFooter>&amp;C9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1"/>
  <dimension ref="A1:AM24"/>
  <sheetViews>
    <sheetView showGridLines="0" workbookViewId="0">
      <selection activeCell="A2" sqref="A2:AH23"/>
    </sheetView>
  </sheetViews>
  <sheetFormatPr defaultRowHeight="15" x14ac:dyDescent="0.3"/>
  <cols>
    <col min="1" max="26" width="2.85546875" style="58" customWidth="1"/>
    <col min="27" max="27" width="0.85546875" style="58" customWidth="1"/>
    <col min="28" max="28" width="6" style="58" customWidth="1"/>
    <col min="29" max="34" width="2.85546875" style="58" customWidth="1"/>
    <col min="35" max="35" width="10.85546875" style="58" customWidth="1"/>
    <col min="36" max="39" width="9.140625" style="62"/>
    <col min="40" max="16384" width="9.140625" style="58"/>
  </cols>
  <sheetData>
    <row r="1" spans="1:39" x14ac:dyDescent="0.3">
      <c r="A1" s="1155" t="s">
        <v>50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7"/>
      <c r="AI1" s="57"/>
      <c r="AJ1" s="155"/>
      <c r="AK1" s="58"/>
      <c r="AL1" s="58"/>
      <c r="AM1" s="58"/>
    </row>
    <row r="2" spans="1:39" x14ac:dyDescent="0.3">
      <c r="A2" s="1158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  <c r="Z2" s="1159"/>
      <c r="AA2" s="1159"/>
      <c r="AB2" s="1159"/>
      <c r="AC2" s="1159"/>
      <c r="AD2" s="1159"/>
      <c r="AE2" s="1159"/>
      <c r="AF2" s="1159"/>
      <c r="AG2" s="1159"/>
      <c r="AH2" s="1160"/>
      <c r="AI2" s="57"/>
      <c r="AJ2" s="58"/>
      <c r="AK2" s="58"/>
      <c r="AL2" s="58"/>
      <c r="AM2" s="58"/>
    </row>
    <row r="3" spans="1:39" x14ac:dyDescent="0.3">
      <c r="A3" s="1161"/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162"/>
      <c r="Y3" s="1162"/>
      <c r="Z3" s="1162"/>
      <c r="AA3" s="1162"/>
      <c r="AB3" s="1162"/>
      <c r="AC3" s="1162"/>
      <c r="AD3" s="1162"/>
      <c r="AE3" s="1162"/>
      <c r="AF3" s="1162"/>
      <c r="AG3" s="1162"/>
      <c r="AH3" s="1163"/>
      <c r="AI3" s="57"/>
      <c r="AJ3" s="58"/>
      <c r="AK3" s="58"/>
      <c r="AL3" s="58"/>
      <c r="AM3" s="58"/>
    </row>
    <row r="4" spans="1:39" x14ac:dyDescent="0.3">
      <c r="A4" s="1161"/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3"/>
      <c r="AI4" s="57"/>
      <c r="AJ4" s="58"/>
      <c r="AK4" s="58"/>
      <c r="AL4" s="58"/>
      <c r="AM4" s="58"/>
    </row>
    <row r="5" spans="1:39" x14ac:dyDescent="0.3">
      <c r="A5" s="1161"/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X5" s="1162"/>
      <c r="Y5" s="1162"/>
      <c r="Z5" s="1162"/>
      <c r="AA5" s="1162"/>
      <c r="AB5" s="1162"/>
      <c r="AC5" s="1162"/>
      <c r="AD5" s="1162"/>
      <c r="AE5" s="1162"/>
      <c r="AF5" s="1162"/>
      <c r="AG5" s="1162"/>
      <c r="AH5" s="1163"/>
      <c r="AI5" s="57"/>
      <c r="AJ5" s="58"/>
      <c r="AK5" s="58"/>
      <c r="AL5" s="58"/>
      <c r="AM5" s="58"/>
    </row>
    <row r="6" spans="1:39" x14ac:dyDescent="0.3">
      <c r="A6" s="1161"/>
      <c r="B6" s="1162"/>
      <c r="C6" s="1162"/>
      <c r="D6" s="1162"/>
      <c r="E6" s="1162"/>
      <c r="F6" s="1162"/>
      <c r="G6" s="1162"/>
      <c r="H6" s="1162"/>
      <c r="I6" s="1162"/>
      <c r="J6" s="1162"/>
      <c r="K6" s="1162"/>
      <c r="L6" s="1162"/>
      <c r="M6" s="1162"/>
      <c r="N6" s="1162"/>
      <c r="O6" s="1162"/>
      <c r="P6" s="1162"/>
      <c r="Q6" s="1162"/>
      <c r="R6" s="1162"/>
      <c r="S6" s="1162"/>
      <c r="T6" s="1162"/>
      <c r="U6" s="1162"/>
      <c r="V6" s="1162"/>
      <c r="W6" s="1162"/>
      <c r="X6" s="1162"/>
      <c r="Y6" s="1162"/>
      <c r="Z6" s="1162"/>
      <c r="AA6" s="1162"/>
      <c r="AB6" s="1162"/>
      <c r="AC6" s="1162"/>
      <c r="AD6" s="1162"/>
      <c r="AE6" s="1162"/>
      <c r="AF6" s="1162"/>
      <c r="AG6" s="1162"/>
      <c r="AH6" s="1163"/>
      <c r="AI6" s="57"/>
      <c r="AJ6" s="58"/>
      <c r="AK6" s="58"/>
      <c r="AL6" s="58"/>
      <c r="AM6" s="58"/>
    </row>
    <row r="7" spans="1:39" x14ac:dyDescent="0.3">
      <c r="A7" s="1161"/>
      <c r="B7" s="1162"/>
      <c r="C7" s="1162"/>
      <c r="D7" s="1162"/>
      <c r="E7" s="1162"/>
      <c r="F7" s="1162"/>
      <c r="G7" s="1162"/>
      <c r="H7" s="1162"/>
      <c r="I7" s="1162"/>
      <c r="J7" s="1162"/>
      <c r="K7" s="1162"/>
      <c r="L7" s="1162"/>
      <c r="M7" s="1162"/>
      <c r="N7" s="1162"/>
      <c r="O7" s="1162"/>
      <c r="P7" s="1162"/>
      <c r="Q7" s="1162"/>
      <c r="R7" s="1162"/>
      <c r="S7" s="1162"/>
      <c r="T7" s="1162"/>
      <c r="U7" s="1162"/>
      <c r="V7" s="1162"/>
      <c r="W7" s="1162"/>
      <c r="X7" s="1162"/>
      <c r="Y7" s="1162"/>
      <c r="Z7" s="1162"/>
      <c r="AA7" s="1162"/>
      <c r="AB7" s="1162"/>
      <c r="AC7" s="1162"/>
      <c r="AD7" s="1162"/>
      <c r="AE7" s="1162"/>
      <c r="AF7" s="1162"/>
      <c r="AG7" s="1162"/>
      <c r="AH7" s="1163"/>
      <c r="AI7" s="57"/>
      <c r="AJ7" s="58"/>
      <c r="AK7" s="58"/>
      <c r="AL7" s="58"/>
      <c r="AM7" s="58"/>
    </row>
    <row r="8" spans="1:39" x14ac:dyDescent="0.3">
      <c r="A8" s="1161"/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62"/>
      <c r="U8" s="1162"/>
      <c r="V8" s="1162"/>
      <c r="W8" s="1162"/>
      <c r="X8" s="1162"/>
      <c r="Y8" s="1162"/>
      <c r="Z8" s="1162"/>
      <c r="AA8" s="1162"/>
      <c r="AB8" s="1162"/>
      <c r="AC8" s="1162"/>
      <c r="AD8" s="1162"/>
      <c r="AE8" s="1162"/>
      <c r="AF8" s="1162"/>
      <c r="AG8" s="1162"/>
      <c r="AH8" s="1163"/>
      <c r="AI8" s="57"/>
      <c r="AJ8" s="58"/>
      <c r="AK8" s="58"/>
      <c r="AL8" s="58"/>
      <c r="AM8" s="58"/>
    </row>
    <row r="9" spans="1:39" x14ac:dyDescent="0.3">
      <c r="A9" s="1161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2"/>
      <c r="AE9" s="1162"/>
      <c r="AF9" s="1162"/>
      <c r="AG9" s="1162"/>
      <c r="AH9" s="1163"/>
      <c r="AI9" s="57"/>
      <c r="AJ9" s="58"/>
      <c r="AK9" s="58"/>
      <c r="AL9" s="58"/>
      <c r="AM9" s="58"/>
    </row>
    <row r="10" spans="1:39" x14ac:dyDescent="0.3">
      <c r="A10" s="1161"/>
      <c r="B10" s="1162"/>
      <c r="C10" s="1162"/>
      <c r="D10" s="1162"/>
      <c r="E10" s="1162"/>
      <c r="F10" s="1162"/>
      <c r="G10" s="1162"/>
      <c r="H10" s="1162"/>
      <c r="I10" s="1162"/>
      <c r="J10" s="1162"/>
      <c r="K10" s="1162"/>
      <c r="L10" s="1162"/>
      <c r="M10" s="1162"/>
      <c r="N10" s="1162"/>
      <c r="O10" s="1162"/>
      <c r="P10" s="1162"/>
      <c r="Q10" s="1162"/>
      <c r="R10" s="1162"/>
      <c r="S10" s="1162"/>
      <c r="T10" s="1162"/>
      <c r="U10" s="1162"/>
      <c r="V10" s="1162"/>
      <c r="W10" s="1162"/>
      <c r="X10" s="1162"/>
      <c r="Y10" s="1162"/>
      <c r="Z10" s="1162"/>
      <c r="AA10" s="1162"/>
      <c r="AB10" s="1162"/>
      <c r="AC10" s="1162"/>
      <c r="AD10" s="1162"/>
      <c r="AE10" s="1162"/>
      <c r="AF10" s="1162"/>
      <c r="AG10" s="1162"/>
      <c r="AH10" s="1163"/>
      <c r="AI10" s="57"/>
      <c r="AJ10" s="58"/>
      <c r="AK10" s="58"/>
      <c r="AL10" s="58"/>
      <c r="AM10" s="58"/>
    </row>
    <row r="11" spans="1:39" x14ac:dyDescent="0.3">
      <c r="A11" s="1161"/>
      <c r="B11" s="1162"/>
      <c r="C11" s="1162"/>
      <c r="D11" s="1162"/>
      <c r="E11" s="1162"/>
      <c r="F11" s="1162"/>
      <c r="G11" s="1162"/>
      <c r="H11" s="1162"/>
      <c r="I11" s="1162"/>
      <c r="J11" s="1162"/>
      <c r="K11" s="1162"/>
      <c r="L11" s="1162"/>
      <c r="M11" s="1162"/>
      <c r="N11" s="1162"/>
      <c r="O11" s="1162"/>
      <c r="P11" s="1162"/>
      <c r="Q11" s="1162"/>
      <c r="R11" s="1162"/>
      <c r="S11" s="1162"/>
      <c r="T11" s="1162"/>
      <c r="U11" s="1162"/>
      <c r="V11" s="1162"/>
      <c r="W11" s="1162"/>
      <c r="X11" s="1162"/>
      <c r="Y11" s="1162"/>
      <c r="Z11" s="1162"/>
      <c r="AA11" s="1162"/>
      <c r="AB11" s="1162"/>
      <c r="AC11" s="1162"/>
      <c r="AD11" s="1162"/>
      <c r="AE11" s="1162"/>
      <c r="AF11" s="1162"/>
      <c r="AG11" s="1162"/>
      <c r="AH11" s="1163"/>
      <c r="AI11" s="57"/>
      <c r="AJ11" s="58"/>
      <c r="AK11" s="58"/>
      <c r="AL11" s="58"/>
      <c r="AM11" s="58"/>
    </row>
    <row r="12" spans="1:39" x14ac:dyDescent="0.3">
      <c r="A12" s="1161"/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162"/>
      <c r="Y12" s="1162"/>
      <c r="Z12" s="1162"/>
      <c r="AA12" s="1162"/>
      <c r="AB12" s="1162"/>
      <c r="AC12" s="1162"/>
      <c r="AD12" s="1162"/>
      <c r="AE12" s="1162"/>
      <c r="AF12" s="1162"/>
      <c r="AG12" s="1162"/>
      <c r="AH12" s="1163"/>
      <c r="AI12" s="57"/>
      <c r="AJ12" s="58"/>
      <c r="AK12" s="58"/>
      <c r="AL12" s="58"/>
      <c r="AM12" s="58"/>
    </row>
    <row r="13" spans="1:39" x14ac:dyDescent="0.3">
      <c r="A13" s="1161"/>
      <c r="B13" s="1162"/>
      <c r="C13" s="1162"/>
      <c r="D13" s="1162"/>
      <c r="E13" s="1162"/>
      <c r="F13" s="1162"/>
      <c r="G13" s="1162"/>
      <c r="H13" s="1162"/>
      <c r="I13" s="1162"/>
      <c r="J13" s="1162"/>
      <c r="K13" s="1162"/>
      <c r="L13" s="1162"/>
      <c r="M13" s="1162"/>
      <c r="N13" s="1162"/>
      <c r="O13" s="1162"/>
      <c r="P13" s="1162"/>
      <c r="Q13" s="1162"/>
      <c r="R13" s="1162"/>
      <c r="S13" s="1162"/>
      <c r="T13" s="1162"/>
      <c r="U13" s="1162"/>
      <c r="V13" s="1162"/>
      <c r="W13" s="1162"/>
      <c r="X13" s="1162"/>
      <c r="Y13" s="1162"/>
      <c r="Z13" s="1162"/>
      <c r="AA13" s="1162"/>
      <c r="AB13" s="1162"/>
      <c r="AC13" s="1162"/>
      <c r="AD13" s="1162"/>
      <c r="AE13" s="1162"/>
      <c r="AF13" s="1162"/>
      <c r="AG13" s="1162"/>
      <c r="AH13" s="1163"/>
      <c r="AI13" s="57"/>
      <c r="AJ13" s="58"/>
      <c r="AK13" s="58"/>
      <c r="AL13" s="58"/>
      <c r="AM13" s="58"/>
    </row>
    <row r="14" spans="1:39" x14ac:dyDescent="0.3">
      <c r="A14" s="1161"/>
      <c r="B14" s="1162"/>
      <c r="C14" s="1162"/>
      <c r="D14" s="1162"/>
      <c r="E14" s="1162"/>
      <c r="F14" s="1162"/>
      <c r="G14" s="1162"/>
      <c r="H14" s="1162"/>
      <c r="I14" s="1162"/>
      <c r="J14" s="1162"/>
      <c r="K14" s="1162"/>
      <c r="L14" s="1162"/>
      <c r="M14" s="1162"/>
      <c r="N14" s="1162"/>
      <c r="O14" s="1162"/>
      <c r="P14" s="1162"/>
      <c r="Q14" s="1162"/>
      <c r="R14" s="1162"/>
      <c r="S14" s="1162"/>
      <c r="T14" s="1162"/>
      <c r="U14" s="1162"/>
      <c r="V14" s="1162"/>
      <c r="W14" s="1162"/>
      <c r="X14" s="1162"/>
      <c r="Y14" s="1162"/>
      <c r="Z14" s="1162"/>
      <c r="AA14" s="1162"/>
      <c r="AB14" s="1162"/>
      <c r="AC14" s="1162"/>
      <c r="AD14" s="1162"/>
      <c r="AE14" s="1162"/>
      <c r="AF14" s="1162"/>
      <c r="AG14" s="1162"/>
      <c r="AH14" s="1163"/>
      <c r="AI14" s="57"/>
      <c r="AJ14" s="58"/>
      <c r="AK14" s="58"/>
      <c r="AL14" s="58"/>
      <c r="AM14" s="58"/>
    </row>
    <row r="15" spans="1:39" x14ac:dyDescent="0.3">
      <c r="A15" s="1161"/>
      <c r="B15" s="1162"/>
      <c r="C15" s="1162"/>
      <c r="D15" s="1162"/>
      <c r="E15" s="1162"/>
      <c r="F15" s="1162"/>
      <c r="G15" s="1162"/>
      <c r="H15" s="1162"/>
      <c r="I15" s="1162"/>
      <c r="J15" s="1162"/>
      <c r="K15" s="1162"/>
      <c r="L15" s="1162"/>
      <c r="M15" s="1162"/>
      <c r="N15" s="1162"/>
      <c r="O15" s="1162"/>
      <c r="P15" s="1162"/>
      <c r="Q15" s="1162"/>
      <c r="R15" s="1162"/>
      <c r="S15" s="1162"/>
      <c r="T15" s="1162"/>
      <c r="U15" s="1162"/>
      <c r="V15" s="1162"/>
      <c r="W15" s="1162"/>
      <c r="X15" s="1162"/>
      <c r="Y15" s="1162"/>
      <c r="Z15" s="1162"/>
      <c r="AA15" s="1162"/>
      <c r="AB15" s="1162"/>
      <c r="AC15" s="1162"/>
      <c r="AD15" s="1162"/>
      <c r="AE15" s="1162"/>
      <c r="AF15" s="1162"/>
      <c r="AG15" s="1162"/>
      <c r="AH15" s="1163"/>
      <c r="AI15" s="57"/>
      <c r="AJ15" s="58"/>
      <c r="AK15" s="58"/>
      <c r="AL15" s="58"/>
      <c r="AM15" s="58"/>
    </row>
    <row r="16" spans="1:39" x14ac:dyDescent="0.3">
      <c r="A16" s="1161"/>
      <c r="B16" s="1162"/>
      <c r="C16" s="1162"/>
      <c r="D16" s="1162"/>
      <c r="E16" s="1162"/>
      <c r="F16" s="1162"/>
      <c r="G16" s="1162"/>
      <c r="H16" s="1162"/>
      <c r="I16" s="1162"/>
      <c r="J16" s="1162"/>
      <c r="K16" s="1162"/>
      <c r="L16" s="1162"/>
      <c r="M16" s="1162"/>
      <c r="N16" s="1162"/>
      <c r="O16" s="1162"/>
      <c r="P16" s="1162"/>
      <c r="Q16" s="1162"/>
      <c r="R16" s="1162"/>
      <c r="S16" s="1162"/>
      <c r="T16" s="1162"/>
      <c r="U16" s="1162"/>
      <c r="V16" s="1162"/>
      <c r="W16" s="1162"/>
      <c r="X16" s="1162"/>
      <c r="Y16" s="1162"/>
      <c r="Z16" s="1162"/>
      <c r="AA16" s="1162"/>
      <c r="AB16" s="1162"/>
      <c r="AC16" s="1162"/>
      <c r="AD16" s="1162"/>
      <c r="AE16" s="1162"/>
      <c r="AF16" s="1162"/>
      <c r="AG16" s="1162"/>
      <c r="AH16" s="1163"/>
      <c r="AI16" s="57"/>
      <c r="AJ16" s="58"/>
      <c r="AK16" s="58"/>
      <c r="AL16" s="58"/>
      <c r="AM16" s="58"/>
    </row>
    <row r="17" spans="1:35" x14ac:dyDescent="0.3">
      <c r="A17" s="1161"/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  <c r="W17" s="1162"/>
      <c r="X17" s="1162"/>
      <c r="Y17" s="1162"/>
      <c r="Z17" s="1162"/>
      <c r="AA17" s="1162"/>
      <c r="AB17" s="1162"/>
      <c r="AC17" s="1162"/>
      <c r="AD17" s="1162"/>
      <c r="AE17" s="1162"/>
      <c r="AF17" s="1162"/>
      <c r="AG17" s="1162"/>
      <c r="AH17" s="1163"/>
      <c r="AI17" s="8"/>
    </row>
    <row r="18" spans="1:35" ht="22.5" customHeight="1" x14ac:dyDescent="0.3">
      <c r="A18" s="1161"/>
      <c r="B18" s="1162"/>
      <c r="C18" s="1162"/>
      <c r="D18" s="1162"/>
      <c r="E18" s="1162"/>
      <c r="F18" s="1162"/>
      <c r="G18" s="1162"/>
      <c r="H18" s="1162"/>
      <c r="I18" s="1162"/>
      <c r="J18" s="1162"/>
      <c r="K18" s="1162"/>
      <c r="L18" s="1162"/>
      <c r="M18" s="1162"/>
      <c r="N18" s="1162"/>
      <c r="O18" s="1162"/>
      <c r="P18" s="1162"/>
      <c r="Q18" s="1162"/>
      <c r="R18" s="1162"/>
      <c r="S18" s="1162"/>
      <c r="T18" s="1162"/>
      <c r="U18" s="1162"/>
      <c r="V18" s="1162"/>
      <c r="W18" s="1162"/>
      <c r="X18" s="1162"/>
      <c r="Y18" s="1162"/>
      <c r="Z18" s="1162"/>
      <c r="AA18" s="1162"/>
      <c r="AB18" s="1162"/>
      <c r="AC18" s="1162"/>
      <c r="AD18" s="1162"/>
      <c r="AE18" s="1162"/>
      <c r="AF18" s="1162"/>
      <c r="AG18" s="1162"/>
      <c r="AH18" s="1163"/>
      <c r="AI18" s="8"/>
    </row>
    <row r="19" spans="1:35" x14ac:dyDescent="0.3">
      <c r="A19" s="1161"/>
      <c r="B19" s="1162"/>
      <c r="C19" s="1162"/>
      <c r="D19" s="1162"/>
      <c r="E19" s="1162"/>
      <c r="F19" s="1162"/>
      <c r="G19" s="1162"/>
      <c r="H19" s="1162"/>
      <c r="I19" s="1162"/>
      <c r="J19" s="1162"/>
      <c r="K19" s="1162"/>
      <c r="L19" s="1162"/>
      <c r="M19" s="1162"/>
      <c r="N19" s="1162"/>
      <c r="O19" s="1162"/>
      <c r="P19" s="1162"/>
      <c r="Q19" s="1162"/>
      <c r="R19" s="1162"/>
      <c r="S19" s="1162"/>
      <c r="T19" s="1162"/>
      <c r="U19" s="1162"/>
      <c r="V19" s="1162"/>
      <c r="W19" s="1162"/>
      <c r="X19" s="1162"/>
      <c r="Y19" s="1162"/>
      <c r="Z19" s="1162"/>
      <c r="AA19" s="1162"/>
      <c r="AB19" s="1162"/>
      <c r="AC19" s="1162"/>
      <c r="AD19" s="1162"/>
      <c r="AE19" s="1162"/>
      <c r="AF19" s="1162"/>
      <c r="AG19" s="1162"/>
      <c r="AH19" s="1163"/>
      <c r="AI19" s="8"/>
    </row>
    <row r="20" spans="1:35" x14ac:dyDescent="0.3">
      <c r="A20" s="1161"/>
      <c r="B20" s="1162"/>
      <c r="C20" s="1162"/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62"/>
      <c r="AC20" s="1162"/>
      <c r="AD20" s="1162"/>
      <c r="AE20" s="1162"/>
      <c r="AF20" s="1162"/>
      <c r="AG20" s="1162"/>
      <c r="AH20" s="1163"/>
      <c r="AI20" s="8"/>
    </row>
    <row r="21" spans="1:35" x14ac:dyDescent="0.3">
      <c r="A21" s="1161"/>
      <c r="B21" s="1162"/>
      <c r="C21" s="1162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62"/>
      <c r="AC21" s="1162"/>
      <c r="AD21" s="1162"/>
      <c r="AE21" s="1162"/>
      <c r="AF21" s="1162"/>
      <c r="AG21" s="1162"/>
      <c r="AH21" s="1163"/>
      <c r="AI21" s="8"/>
    </row>
    <row r="22" spans="1:35" x14ac:dyDescent="0.3">
      <c r="A22" s="1161"/>
      <c r="B22" s="1162"/>
      <c r="C22" s="1162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62"/>
      <c r="AC22" s="1162"/>
      <c r="AD22" s="1162"/>
      <c r="AE22" s="1162"/>
      <c r="AF22" s="1162"/>
      <c r="AG22" s="1162"/>
      <c r="AH22" s="1163"/>
      <c r="AI22" s="8"/>
    </row>
    <row r="23" spans="1:35" x14ac:dyDescent="0.3">
      <c r="A23" s="1164"/>
      <c r="B23" s="1165"/>
      <c r="C23" s="1165"/>
      <c r="D23" s="1165"/>
      <c r="E23" s="1165"/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  <c r="R23" s="1165"/>
      <c r="S23" s="1165"/>
      <c r="T23" s="1165"/>
      <c r="U23" s="1165"/>
      <c r="V23" s="1165"/>
      <c r="W23" s="1165"/>
      <c r="X23" s="1165"/>
      <c r="Y23" s="1165"/>
      <c r="Z23" s="1165"/>
      <c r="AA23" s="1165"/>
      <c r="AB23" s="1165"/>
      <c r="AC23" s="1165"/>
      <c r="AD23" s="1165"/>
      <c r="AE23" s="1165"/>
      <c r="AF23" s="1165"/>
      <c r="AG23" s="1165"/>
      <c r="AH23" s="1166"/>
      <c r="AI23" s="8"/>
    </row>
    <row r="24" spans="1:35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</sheetData>
  <sheetProtection password="EA02" sheet="1" objects="1" scenarios="1" selectLockedCells="1"/>
  <mergeCells count="2">
    <mergeCell ref="A1:AH1"/>
    <mergeCell ref="A2:AH23"/>
  </mergeCells>
  <phoneticPr fontId="10" type="noConversion"/>
  <pageMargins left="0.41" right="0.48" top="0.5" bottom="0.5" header="0.5" footer="0.5"/>
  <pageSetup paperSize="9" scale="90" orientation="portrait" r:id="rId1"/>
  <headerFooter alignWithMargins="0"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5">
    <pageSetUpPr fitToPage="1"/>
  </sheetPr>
  <dimension ref="A1:AT32"/>
  <sheetViews>
    <sheetView showGridLines="0" topLeftCell="A4" zoomScale="78" zoomScaleNormal="78" workbookViewId="0">
      <selection activeCell="W27" sqref="W27"/>
    </sheetView>
  </sheetViews>
  <sheetFormatPr defaultRowHeight="14.25" x14ac:dyDescent="0.3"/>
  <cols>
    <col min="1" max="1" width="2.42578125" style="502" customWidth="1"/>
    <col min="2" max="3" width="2.7109375" style="533" customWidth="1"/>
    <col min="4" max="4" width="3.140625" style="533" customWidth="1"/>
    <col min="5" max="5" width="28.7109375" style="533" customWidth="1"/>
    <col min="6" max="6" width="2.7109375" style="533" customWidth="1"/>
    <col min="7" max="7" width="5" style="533" customWidth="1"/>
    <col min="8" max="8" width="2.7109375" style="533" customWidth="1"/>
    <col min="9" max="9" width="13.28515625" style="533" customWidth="1"/>
    <col min="10" max="10" width="2.7109375" style="533" customWidth="1"/>
    <col min="11" max="11" width="3.85546875" style="533" customWidth="1"/>
    <col min="12" max="12" width="1.85546875" style="533" customWidth="1"/>
    <col min="13" max="19" width="2.7109375" style="533" customWidth="1"/>
    <col min="20" max="21" width="1.85546875" style="533" customWidth="1"/>
    <col min="22" max="22" width="9.140625" style="533" customWidth="1"/>
    <col min="23" max="23" width="13.7109375" style="533" customWidth="1"/>
    <col min="24" max="25" width="0.85546875" style="533" customWidth="1"/>
    <col min="26" max="26" width="1.5703125" style="533" customWidth="1"/>
    <col min="27" max="27" width="11.42578125" style="533" customWidth="1"/>
    <col min="28" max="28" width="1.85546875" style="533" customWidth="1"/>
    <col min="29" max="29" width="10" style="533" customWidth="1"/>
    <col min="30" max="30" width="2" style="533" customWidth="1"/>
    <col min="31" max="31" width="11.42578125" style="533" customWidth="1"/>
    <col min="32" max="32" width="2.42578125" style="502" customWidth="1"/>
    <col min="33" max="33" width="2.5703125" style="504" customWidth="1"/>
    <col min="34" max="34" width="2" style="499" customWidth="1"/>
    <col min="35" max="35" width="14.85546875" style="570" hidden="1" customWidth="1"/>
    <col min="36" max="36" width="0" style="568" hidden="1" customWidth="1"/>
    <col min="37" max="37" width="0" style="504" hidden="1" customWidth="1"/>
    <col min="38" max="39" width="9.140625" style="567"/>
    <col min="40" max="40" width="9.140625" style="504"/>
    <col min="41" max="41" width="9.140625" style="501"/>
    <col min="42" max="46" width="9.140625" style="504"/>
    <col min="47" max="16384" width="9.140625" style="502"/>
  </cols>
  <sheetData>
    <row r="1" spans="1:46" s="498" customFormat="1" ht="15" customHeight="1" x14ac:dyDescent="0.3"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9"/>
      <c r="U1" s="579"/>
      <c r="V1" s="579"/>
      <c r="W1" s="579"/>
      <c r="X1" s="579"/>
      <c r="Y1" s="579"/>
      <c r="Z1" s="579"/>
      <c r="AA1" s="580"/>
      <c r="AB1" s="578"/>
      <c r="AC1" s="578"/>
      <c r="AD1" s="578"/>
      <c r="AE1" s="578"/>
      <c r="AF1" s="581"/>
      <c r="AH1" s="499"/>
      <c r="AI1" s="570"/>
      <c r="AJ1" s="568"/>
      <c r="AL1" s="567"/>
      <c r="AM1" s="567"/>
      <c r="AO1" s="501"/>
    </row>
    <row r="2" spans="1:46" ht="36" customHeight="1" x14ac:dyDescent="0.3">
      <c r="B2" s="813" t="s">
        <v>358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4"/>
      <c r="AF2" s="815"/>
      <c r="AG2" s="498"/>
      <c r="AK2" s="503"/>
    </row>
    <row r="3" spans="1:46" ht="51.75" customHeight="1" x14ac:dyDescent="0.3">
      <c r="B3" s="816" t="s">
        <v>246</v>
      </c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8"/>
      <c r="AG3" s="498"/>
      <c r="AK3" s="505"/>
    </row>
    <row r="4" spans="1:46" ht="24" customHeight="1" x14ac:dyDescent="0.3">
      <c r="B4" s="816" t="s">
        <v>247</v>
      </c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7"/>
      <c r="AA4" s="817"/>
      <c r="AB4" s="817"/>
      <c r="AC4" s="817"/>
      <c r="AD4" s="817"/>
      <c r="AE4" s="817"/>
      <c r="AF4" s="818"/>
      <c r="AG4" s="498"/>
      <c r="AK4" s="506"/>
    </row>
    <row r="5" spans="1:46" ht="29.25" customHeight="1" x14ac:dyDescent="0.3">
      <c r="B5" s="819"/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0"/>
      <c r="AA5" s="820"/>
      <c r="AB5" s="820"/>
      <c r="AC5" s="820"/>
      <c r="AD5" s="820"/>
      <c r="AE5" s="820"/>
      <c r="AF5" s="821"/>
      <c r="AG5" s="498"/>
      <c r="AK5" s="505"/>
    </row>
    <row r="6" spans="1:46" ht="13.5" customHeight="1" x14ac:dyDescent="0.3">
      <c r="B6" s="507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  <c r="U6" s="509"/>
      <c r="V6" s="509"/>
      <c r="W6" s="509"/>
      <c r="X6" s="509"/>
      <c r="Y6" s="509"/>
      <c r="Z6" s="509"/>
      <c r="AA6" s="510"/>
      <c r="AB6" s="508"/>
      <c r="AC6" s="508"/>
      <c r="AD6" s="508"/>
      <c r="AE6" s="508"/>
      <c r="AF6" s="511"/>
      <c r="AG6" s="498"/>
      <c r="AK6" s="506"/>
    </row>
    <row r="7" spans="1:46" ht="31.5" customHeight="1" x14ac:dyDescent="0.3">
      <c r="B7" s="593"/>
      <c r="C7" s="594"/>
      <c r="D7" s="812" t="s">
        <v>48</v>
      </c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812"/>
      <c r="AE7" s="812"/>
      <c r="AF7" s="512"/>
      <c r="AG7" s="513"/>
      <c r="AK7" s="505"/>
    </row>
    <row r="8" spans="1:46" ht="11.25" customHeight="1" x14ac:dyDescent="0.3">
      <c r="A8" s="514"/>
      <c r="B8" s="515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162"/>
      <c r="AA8" s="162"/>
      <c r="AB8" s="516"/>
      <c r="AC8" s="516"/>
      <c r="AD8" s="516"/>
      <c r="AE8" s="516"/>
      <c r="AF8" s="517"/>
      <c r="AG8" s="518"/>
      <c r="AK8" s="506"/>
    </row>
    <row r="9" spans="1:46" ht="7.5" customHeight="1" x14ac:dyDescent="0.3">
      <c r="A9" s="514"/>
      <c r="B9" s="515"/>
      <c r="C9" s="516"/>
      <c r="D9" s="516"/>
      <c r="E9" s="516"/>
      <c r="F9" s="516"/>
      <c r="G9" s="519"/>
      <c r="H9" s="520"/>
      <c r="I9" s="519"/>
      <c r="J9" s="519"/>
      <c r="K9" s="519"/>
      <c r="L9" s="519"/>
      <c r="M9" s="519"/>
      <c r="N9" s="519"/>
      <c r="O9" s="520"/>
      <c r="P9" s="521"/>
      <c r="Q9" s="519"/>
      <c r="R9" s="519"/>
      <c r="S9" s="519"/>
      <c r="T9" s="519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7"/>
      <c r="AG9" s="518"/>
      <c r="AK9" s="505"/>
    </row>
    <row r="10" spans="1:46" ht="26.25" customHeight="1" x14ac:dyDescent="0.3">
      <c r="A10" s="514"/>
      <c r="B10" s="515"/>
      <c r="C10" s="522">
        <v>1</v>
      </c>
      <c r="D10" s="809" t="s">
        <v>359</v>
      </c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1"/>
      <c r="AF10" s="517"/>
      <c r="AG10" s="518"/>
      <c r="AI10" s="694"/>
      <c r="AJ10" s="695"/>
      <c r="AK10" s="696"/>
      <c r="AL10" s="697"/>
      <c r="AM10" s="697"/>
      <c r="AN10" s="696"/>
    </row>
    <row r="11" spans="1:46" s="532" customFormat="1" ht="49.5" customHeight="1" x14ac:dyDescent="0.3">
      <c r="A11" s="523"/>
      <c r="B11" s="524"/>
      <c r="C11" s="525"/>
      <c r="D11" s="798" t="s">
        <v>277</v>
      </c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800"/>
      <c r="W11" s="600"/>
      <c r="X11" s="601"/>
      <c r="Y11" s="601"/>
      <c r="Z11" s="601"/>
      <c r="AA11" s="602"/>
      <c r="AB11" s="591"/>
      <c r="AC11" s="591"/>
      <c r="AD11" s="591"/>
      <c r="AE11" s="592"/>
      <c r="AF11" s="528"/>
      <c r="AG11" s="529"/>
      <c r="AH11" s="500"/>
      <c r="AI11" s="695" t="b">
        <v>1</v>
      </c>
      <c r="AJ11" s="695">
        <f>IF(AI11,1,0)</f>
        <v>1</v>
      </c>
      <c r="AK11" s="698"/>
      <c r="AL11" s="699"/>
      <c r="AM11" s="695"/>
      <c r="AN11" s="700"/>
      <c r="AO11" s="530"/>
      <c r="AP11" s="531"/>
      <c r="AQ11" s="531"/>
      <c r="AR11" s="531"/>
      <c r="AS11" s="531"/>
      <c r="AT11" s="531"/>
    </row>
    <row r="12" spans="1:46" ht="15.75" customHeight="1" x14ac:dyDescent="0.3">
      <c r="B12" s="582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34"/>
      <c r="X12" s="583"/>
      <c r="Y12" s="583"/>
      <c r="Z12" s="583"/>
      <c r="AA12" s="583"/>
      <c r="AB12" s="583"/>
      <c r="AC12" s="583"/>
      <c r="AD12" s="583"/>
      <c r="AE12" s="583"/>
      <c r="AF12" s="512"/>
      <c r="AI12" s="694"/>
      <c r="AJ12" s="695"/>
      <c r="AK12" s="696"/>
      <c r="AL12" s="697"/>
      <c r="AM12" s="697"/>
      <c r="AN12" s="696"/>
    </row>
    <row r="13" spans="1:46" ht="10.5" customHeight="1" x14ac:dyDescent="0.3">
      <c r="A13" s="514"/>
      <c r="B13" s="515"/>
      <c r="C13" s="535"/>
      <c r="D13" s="536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6"/>
      <c r="Z13" s="536"/>
      <c r="AA13" s="536"/>
      <c r="AB13" s="538"/>
      <c r="AC13" s="538"/>
      <c r="AD13" s="538"/>
      <c r="AE13" s="538"/>
      <c r="AF13" s="517"/>
      <c r="AG13" s="518"/>
      <c r="AI13" s="694"/>
      <c r="AJ13" s="695"/>
      <c r="AK13" s="701"/>
      <c r="AL13" s="697"/>
      <c r="AM13" s="697"/>
      <c r="AN13" s="696"/>
    </row>
    <row r="14" spans="1:46" ht="38.25" customHeight="1" x14ac:dyDescent="0.3">
      <c r="A14" s="514"/>
      <c r="B14" s="515"/>
      <c r="C14" s="522">
        <v>2</v>
      </c>
      <c r="D14" s="806" t="s">
        <v>360</v>
      </c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8"/>
      <c r="AF14" s="517"/>
      <c r="AG14" s="518"/>
      <c r="AI14" s="694"/>
      <c r="AJ14" s="695"/>
      <c r="AK14" s="696"/>
      <c r="AL14" s="697"/>
      <c r="AM14" s="697"/>
      <c r="AN14" s="696"/>
    </row>
    <row r="15" spans="1:46" s="532" customFormat="1" ht="54" customHeight="1" x14ac:dyDescent="0.3">
      <c r="A15" s="523"/>
      <c r="B15" s="524"/>
      <c r="C15" s="525"/>
      <c r="D15" s="798" t="s">
        <v>319</v>
      </c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799"/>
      <c r="Q15" s="799"/>
      <c r="R15" s="799"/>
      <c r="S15" s="799"/>
      <c r="T15" s="799"/>
      <c r="U15" s="799"/>
      <c r="V15" s="800"/>
      <c r="W15" s="598"/>
      <c r="X15" s="584"/>
      <c r="Y15" s="584"/>
      <c r="Z15" s="584"/>
      <c r="AA15" s="595" t="s">
        <v>273</v>
      </c>
      <c r="AB15" s="585"/>
      <c r="AC15" s="595" t="s">
        <v>274</v>
      </c>
      <c r="AD15" s="585"/>
      <c r="AE15" s="651"/>
      <c r="AF15" s="528"/>
      <c r="AG15" s="529"/>
      <c r="AH15" s="500"/>
      <c r="AI15" s="695" t="b">
        <v>0</v>
      </c>
      <c r="AJ15" s="695">
        <f>IF(AI15,1,0)</f>
        <v>0</v>
      </c>
      <c r="AK15" s="698"/>
      <c r="AL15" s="699"/>
      <c r="AM15" s="695"/>
      <c r="AN15" s="700"/>
      <c r="AO15" s="530"/>
      <c r="AP15" s="531"/>
      <c r="AQ15" s="531"/>
      <c r="AR15" s="531"/>
      <c r="AS15" s="531"/>
      <c r="AT15" s="531"/>
    </row>
    <row r="16" spans="1:46" s="532" customFormat="1" ht="13.5" customHeight="1" x14ac:dyDescent="0.3">
      <c r="A16" s="523"/>
      <c r="B16" s="524"/>
      <c r="C16" s="525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40"/>
      <c r="X16" s="526"/>
      <c r="Y16" s="526"/>
      <c r="Z16" s="526"/>
      <c r="AA16" s="526"/>
      <c r="AB16" s="527"/>
      <c r="AC16" s="527"/>
      <c r="AD16" s="527"/>
      <c r="AE16" s="527"/>
      <c r="AF16" s="528"/>
      <c r="AG16" s="529"/>
      <c r="AH16" s="500"/>
      <c r="AI16" s="695"/>
      <c r="AJ16" s="695"/>
      <c r="AK16" s="698"/>
      <c r="AL16" s="699"/>
      <c r="AM16" s="702"/>
      <c r="AN16" s="700"/>
      <c r="AO16" s="530"/>
      <c r="AP16" s="531"/>
      <c r="AQ16" s="531"/>
      <c r="AR16" s="531"/>
      <c r="AS16" s="531"/>
      <c r="AT16" s="531"/>
    </row>
    <row r="17" spans="1:46" ht="9" customHeight="1" x14ac:dyDescent="0.3">
      <c r="A17" s="514"/>
      <c r="B17" s="541"/>
      <c r="C17" s="542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4"/>
      <c r="AC17" s="544"/>
      <c r="AD17" s="544"/>
      <c r="AE17" s="544"/>
      <c r="AF17" s="517"/>
      <c r="AG17" s="545"/>
      <c r="AH17" s="546"/>
      <c r="AI17" s="694"/>
      <c r="AJ17" s="695"/>
      <c r="AK17" s="703"/>
      <c r="AL17" s="704"/>
      <c r="AM17" s="704"/>
      <c r="AN17" s="705"/>
    </row>
    <row r="18" spans="1:46" ht="33.75" customHeight="1" x14ac:dyDescent="0.3">
      <c r="A18" s="514"/>
      <c r="B18" s="515"/>
      <c r="C18" s="522">
        <v>3</v>
      </c>
      <c r="D18" s="803" t="s">
        <v>361</v>
      </c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04"/>
      <c r="AA18" s="804"/>
      <c r="AB18" s="804"/>
      <c r="AC18" s="804"/>
      <c r="AD18" s="804"/>
      <c r="AE18" s="805"/>
      <c r="AF18" s="517"/>
      <c r="AG18" s="518"/>
      <c r="AI18" s="694"/>
      <c r="AJ18" s="695"/>
      <c r="AK18" s="696"/>
      <c r="AL18" s="697"/>
      <c r="AM18" s="697"/>
      <c r="AN18" s="696"/>
    </row>
    <row r="19" spans="1:46" s="532" customFormat="1" ht="55.5" customHeight="1" x14ac:dyDescent="0.3">
      <c r="A19" s="523"/>
      <c r="B19" s="524"/>
      <c r="C19" s="525"/>
      <c r="D19" s="798" t="s">
        <v>362</v>
      </c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2"/>
      <c r="W19" s="598"/>
      <c r="X19" s="584"/>
      <c r="Y19" s="584"/>
      <c r="Z19" s="584"/>
      <c r="AA19" s="595" t="s">
        <v>275</v>
      </c>
      <c r="AB19" s="585"/>
      <c r="AC19" s="595" t="s">
        <v>276</v>
      </c>
      <c r="AD19" s="585"/>
      <c r="AE19" s="595" t="s">
        <v>274</v>
      </c>
      <c r="AF19" s="597"/>
      <c r="AG19" s="596"/>
      <c r="AH19" s="500"/>
      <c r="AI19" s="695" t="b">
        <v>0</v>
      </c>
      <c r="AJ19" s="695">
        <f>IF(AI19,1,0)</f>
        <v>0</v>
      </c>
      <c r="AK19" s="698"/>
      <c r="AL19" s="699"/>
      <c r="AM19" s="695"/>
      <c r="AN19" s="700"/>
      <c r="AO19" s="530"/>
      <c r="AP19" s="531"/>
      <c r="AQ19" s="531"/>
      <c r="AR19" s="531"/>
      <c r="AS19" s="531"/>
      <c r="AT19" s="531"/>
    </row>
    <row r="20" spans="1:46" ht="16.5" customHeight="1" x14ac:dyDescent="0.3">
      <c r="B20" s="582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47"/>
      <c r="X20" s="583"/>
      <c r="Y20" s="583"/>
      <c r="Z20" s="583"/>
      <c r="AA20" s="583"/>
      <c r="AB20" s="583"/>
      <c r="AC20" s="583"/>
      <c r="AD20" s="583"/>
      <c r="AE20" s="583"/>
      <c r="AF20" s="512"/>
      <c r="AI20" s="694"/>
      <c r="AJ20" s="695"/>
      <c r="AK20" s="696" t="s">
        <v>281</v>
      </c>
      <c r="AL20" s="697"/>
      <c r="AM20" s="694"/>
      <c r="AN20" s="696" t="s">
        <v>280</v>
      </c>
    </row>
    <row r="21" spans="1:46" ht="10.5" customHeight="1" x14ac:dyDescent="0.3">
      <c r="A21" s="514"/>
      <c r="B21" s="515"/>
      <c r="C21" s="535"/>
      <c r="D21" s="536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6"/>
      <c r="Z21" s="536"/>
      <c r="AA21" s="536"/>
      <c r="AB21" s="538"/>
      <c r="AC21" s="538"/>
      <c r="AD21" s="538"/>
      <c r="AE21" s="538"/>
      <c r="AF21" s="517"/>
      <c r="AG21" s="518"/>
      <c r="AI21" s="694"/>
      <c r="AJ21" s="695"/>
      <c r="AK21" s="701"/>
      <c r="AL21" s="697"/>
      <c r="AM21" s="694"/>
      <c r="AN21" s="696"/>
    </row>
    <row r="22" spans="1:46" s="519" customFormat="1" ht="33" customHeight="1" x14ac:dyDescent="0.2">
      <c r="A22" s="573"/>
      <c r="B22" s="515"/>
      <c r="C22" s="522">
        <v>4</v>
      </c>
      <c r="D22" s="803" t="s">
        <v>363</v>
      </c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  <c r="AA22" s="804"/>
      <c r="AB22" s="804"/>
      <c r="AC22" s="804"/>
      <c r="AD22" s="804"/>
      <c r="AE22" s="805"/>
      <c r="AF22" s="517"/>
      <c r="AG22" s="574"/>
      <c r="AH22" s="575"/>
      <c r="AI22" s="706"/>
      <c r="AJ22" s="707"/>
      <c r="AK22" s="708"/>
      <c r="AL22" s="709"/>
      <c r="AM22" s="706"/>
      <c r="AN22" s="708"/>
      <c r="AO22" s="577"/>
      <c r="AP22" s="576"/>
      <c r="AQ22" s="576"/>
      <c r="AR22" s="576"/>
      <c r="AS22" s="576"/>
      <c r="AT22" s="576"/>
    </row>
    <row r="23" spans="1:46" s="559" customFormat="1" ht="52.5" customHeight="1" x14ac:dyDescent="0.3">
      <c r="A23" s="548"/>
      <c r="B23" s="549"/>
      <c r="C23" s="550"/>
      <c r="D23" s="795" t="s">
        <v>279</v>
      </c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7"/>
      <c r="W23" s="599"/>
      <c r="X23" s="586"/>
      <c r="Y23" s="587"/>
      <c r="Z23" s="587"/>
      <c r="AA23" s="595" t="s">
        <v>274</v>
      </c>
      <c r="AB23" s="588"/>
      <c r="AC23" s="588"/>
      <c r="AD23" s="588"/>
      <c r="AE23" s="589"/>
      <c r="AF23" s="552"/>
      <c r="AG23" s="553"/>
      <c r="AH23" s="554"/>
      <c r="AI23" s="695" t="b">
        <v>0</v>
      </c>
      <c r="AJ23" s="695">
        <f>IF(AI23,1,0)</f>
        <v>0</v>
      </c>
      <c r="AK23" s="710"/>
      <c r="AL23" s="699"/>
      <c r="AM23" s="695"/>
      <c r="AN23" s="711"/>
      <c r="AO23" s="557"/>
      <c r="AP23" s="558"/>
      <c r="AQ23" s="558"/>
      <c r="AR23" s="558"/>
      <c r="AS23" s="558"/>
      <c r="AT23" s="558"/>
    </row>
    <row r="24" spans="1:46" ht="16.5" customHeight="1" x14ac:dyDescent="0.3">
      <c r="B24" s="582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47"/>
      <c r="X24" s="583"/>
      <c r="Y24" s="583"/>
      <c r="Z24" s="583"/>
      <c r="AA24" s="583"/>
      <c r="AB24" s="583"/>
      <c r="AC24" s="583"/>
      <c r="AD24" s="583"/>
      <c r="AE24" s="583"/>
      <c r="AF24" s="512"/>
      <c r="AI24" s="694"/>
      <c r="AJ24" s="695"/>
      <c r="AK24" s="696"/>
      <c r="AL24" s="697"/>
      <c r="AM24" s="694"/>
      <c r="AN24" s="696"/>
    </row>
    <row r="25" spans="1:46" ht="9.75" customHeight="1" x14ac:dyDescent="0.3">
      <c r="A25" s="514"/>
      <c r="B25" s="515"/>
      <c r="C25" s="535"/>
      <c r="D25" s="536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6"/>
      <c r="Z25" s="536"/>
      <c r="AA25" s="536"/>
      <c r="AB25" s="538"/>
      <c r="AC25" s="538"/>
      <c r="AD25" s="538"/>
      <c r="AE25" s="538"/>
      <c r="AF25" s="517"/>
      <c r="AG25" s="518"/>
      <c r="AI25" s="694"/>
      <c r="AJ25" s="695"/>
      <c r="AK25" s="701"/>
      <c r="AL25" s="697"/>
      <c r="AM25" s="694"/>
      <c r="AN25" s="696"/>
    </row>
    <row r="26" spans="1:46" ht="33.75" customHeight="1" x14ac:dyDescent="0.3">
      <c r="A26" s="514"/>
      <c r="B26" s="515"/>
      <c r="C26" s="522">
        <v>5</v>
      </c>
      <c r="D26" s="803" t="s">
        <v>364</v>
      </c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5"/>
      <c r="AF26" s="517"/>
      <c r="AG26" s="518"/>
      <c r="AI26" s="694"/>
      <c r="AJ26" s="695"/>
      <c r="AK26" s="696"/>
      <c r="AL26" s="697"/>
      <c r="AM26" s="694"/>
      <c r="AN26" s="696"/>
    </row>
    <row r="27" spans="1:46" s="559" customFormat="1" ht="60.75" customHeight="1" x14ac:dyDescent="0.3">
      <c r="A27" s="548"/>
      <c r="B27" s="549"/>
      <c r="C27" s="550"/>
      <c r="D27" s="795" t="s">
        <v>278</v>
      </c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7"/>
      <c r="W27" s="599"/>
      <c r="X27" s="590"/>
      <c r="Y27" s="590"/>
      <c r="Z27" s="590"/>
      <c r="AA27" s="595" t="s">
        <v>274</v>
      </c>
      <c r="AB27" s="588"/>
      <c r="AC27" s="588"/>
      <c r="AD27" s="588"/>
      <c r="AE27" s="589"/>
      <c r="AF27" s="552"/>
      <c r="AG27" s="553"/>
      <c r="AH27" s="554"/>
      <c r="AI27" s="695" t="b">
        <v>0</v>
      </c>
      <c r="AJ27" s="695">
        <f>IF(AI27,1,0)</f>
        <v>0</v>
      </c>
      <c r="AK27" s="710"/>
      <c r="AL27" s="699"/>
      <c r="AM27" s="695"/>
      <c r="AN27" s="711"/>
      <c r="AO27" s="557"/>
      <c r="AP27" s="558"/>
      <c r="AQ27" s="558"/>
      <c r="AR27" s="558"/>
      <c r="AS27" s="558"/>
      <c r="AT27" s="558"/>
    </row>
    <row r="28" spans="1:46" s="559" customFormat="1" ht="9.75" customHeight="1" x14ac:dyDescent="0.3">
      <c r="A28" s="548"/>
      <c r="B28" s="549"/>
      <c r="C28" s="550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40"/>
      <c r="X28" s="560"/>
      <c r="Y28" s="560"/>
      <c r="Z28" s="560"/>
      <c r="AA28" s="560"/>
      <c r="AB28" s="551"/>
      <c r="AC28" s="551"/>
      <c r="AD28" s="551"/>
      <c r="AE28" s="551"/>
      <c r="AF28" s="552"/>
      <c r="AG28" s="553"/>
      <c r="AH28" s="554"/>
      <c r="AI28" s="568"/>
      <c r="AJ28" s="568"/>
      <c r="AK28" s="555"/>
      <c r="AL28" s="569"/>
      <c r="AM28" s="569"/>
      <c r="AN28" s="556"/>
      <c r="AO28" s="557"/>
      <c r="AP28" s="558"/>
      <c r="AQ28" s="558"/>
      <c r="AR28" s="558"/>
      <c r="AS28" s="558"/>
      <c r="AT28" s="558"/>
    </row>
    <row r="29" spans="1:46" s="514" customFormat="1" ht="15.75" customHeight="1" x14ac:dyDescent="0.3">
      <c r="A29" s="502"/>
      <c r="B29" s="561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3"/>
      <c r="AG29" s="498"/>
      <c r="AH29" s="564"/>
      <c r="AI29" s="677"/>
      <c r="AJ29" s="678"/>
      <c r="AK29" s="545"/>
      <c r="AL29" s="571"/>
      <c r="AM29" s="572"/>
      <c r="AN29" s="565"/>
      <c r="AO29" s="566"/>
      <c r="AP29" s="565"/>
      <c r="AQ29" s="565"/>
      <c r="AR29" s="565"/>
      <c r="AS29" s="565"/>
      <c r="AT29" s="565"/>
    </row>
    <row r="30" spans="1:46" s="514" customFormat="1" ht="6" customHeight="1" x14ac:dyDescent="0.3">
      <c r="A30" s="502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02"/>
      <c r="AG30" s="498"/>
      <c r="AH30" s="564"/>
      <c r="AI30" s="677"/>
      <c r="AJ30" s="678"/>
      <c r="AK30" s="545"/>
      <c r="AL30" s="571"/>
      <c r="AM30" s="571"/>
      <c r="AN30" s="565"/>
      <c r="AO30" s="566"/>
      <c r="AP30" s="565"/>
      <c r="AQ30" s="565"/>
      <c r="AR30" s="565"/>
      <c r="AS30" s="565"/>
      <c r="AT30" s="565"/>
    </row>
    <row r="31" spans="1:46" s="514" customFormat="1" ht="6" customHeight="1" x14ac:dyDescent="0.3">
      <c r="A31" s="502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02"/>
      <c r="AG31" s="498"/>
      <c r="AH31" s="564"/>
      <c r="AI31" s="677"/>
      <c r="AJ31" s="678"/>
      <c r="AK31" s="545"/>
      <c r="AL31" s="571"/>
      <c r="AM31" s="571"/>
      <c r="AN31" s="565"/>
      <c r="AO31" s="566"/>
      <c r="AP31" s="565"/>
      <c r="AQ31" s="565"/>
      <c r="AR31" s="565"/>
      <c r="AS31" s="565"/>
      <c r="AT31" s="565"/>
    </row>
    <row r="32" spans="1:46" s="514" customFormat="1" ht="6" customHeight="1" x14ac:dyDescent="0.3">
      <c r="A32" s="502"/>
      <c r="AG32" s="498"/>
      <c r="AI32" s="679"/>
      <c r="AJ32" s="679"/>
      <c r="AL32" s="572"/>
      <c r="AM32" s="572"/>
    </row>
  </sheetData>
  <sheetProtection algorithmName="SHA-512" hashValue="e45vJ1h+k0ezS6I6WzUMKHOGFKIirIqNhVcAVZwP7eSOxbLkjcNtWa3ixchoEZpz+sqIJ1rlg4HyZaWiy9Vd7g==" saltValue="x3jAA9ggbzgNRM5jllyGrw==" spinCount="100000" sheet="1" objects="1" scenarios="1" selectLockedCells="1"/>
  <mergeCells count="14">
    <mergeCell ref="D14:AE14"/>
    <mergeCell ref="D26:AE26"/>
    <mergeCell ref="D10:AE10"/>
    <mergeCell ref="D7:AE7"/>
    <mergeCell ref="B2:AF2"/>
    <mergeCell ref="B3:AF3"/>
    <mergeCell ref="B4:AF5"/>
    <mergeCell ref="D11:V11"/>
    <mergeCell ref="D27:V27"/>
    <mergeCell ref="D15:V15"/>
    <mergeCell ref="D19:V19"/>
    <mergeCell ref="D23:V23"/>
    <mergeCell ref="D22:AE22"/>
    <mergeCell ref="D18:AE18"/>
  </mergeCells>
  <dataValidations count="1">
    <dataValidation type="list" allowBlank="1" showInputMessage="1" showErrorMessage="1" sqref="X28:Z28" xr:uid="{00000000-0002-0000-0100-000000000000}">
      <formula1>$AM$27:$AN$27</formula1>
    </dataValidation>
  </dataValidations>
  <pageMargins left="0.43" right="0.41" top="0.66" bottom="0.37" header="0.5" footer="0.42"/>
  <pageSetup paperSize="9" scale="56" orientation="portrait" r:id="rId1"/>
  <headerFooter alignWithMargins="0">
    <oddFooter>&amp;C1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122" r:id="rId4" name="Check Box 90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14</xdr:row>
                    <xdr:rowOff>76200</xdr:rowOff>
                  </from>
                  <to>
                    <xdr:col>22</xdr:col>
                    <xdr:colOff>809625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3" r:id="rId5" name="Check Box 91">
              <controlPr locked="0" defaultSize="0" autoFill="0" autoLine="0" autoPict="0">
                <anchor moveWithCells="1">
                  <from>
                    <xdr:col>22</xdr:col>
                    <xdr:colOff>95250</xdr:colOff>
                    <xdr:row>10</xdr:row>
                    <xdr:rowOff>57150</xdr:rowOff>
                  </from>
                  <to>
                    <xdr:col>22</xdr:col>
                    <xdr:colOff>733425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4" r:id="rId6" name="Check Box 92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18</xdr:row>
                    <xdr:rowOff>76200</xdr:rowOff>
                  </from>
                  <to>
                    <xdr:col>22</xdr:col>
                    <xdr:colOff>809625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6" r:id="rId7" name="Check Box 94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22</xdr:row>
                    <xdr:rowOff>76200</xdr:rowOff>
                  </from>
                  <to>
                    <xdr:col>22</xdr:col>
                    <xdr:colOff>809625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8" r:id="rId8" name="Check Box 96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26</xdr:row>
                    <xdr:rowOff>76200</xdr:rowOff>
                  </from>
                  <to>
                    <xdr:col>22</xdr:col>
                    <xdr:colOff>809625</xdr:colOff>
                    <xdr:row>26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AQ35"/>
  <sheetViews>
    <sheetView showGridLines="0" topLeftCell="A10" zoomScale="90" zoomScaleNormal="90" workbookViewId="0">
      <selection activeCell="H21" sqref="H21:J21"/>
    </sheetView>
  </sheetViews>
  <sheetFormatPr defaultRowHeight="14.25" x14ac:dyDescent="0.3"/>
  <cols>
    <col min="1" max="1" width="1.85546875" style="23" customWidth="1"/>
    <col min="2" max="3" width="2.7109375" style="21" customWidth="1"/>
    <col min="4" max="4" width="3.140625" style="21" customWidth="1"/>
    <col min="5" max="5" width="34.7109375" style="21" customWidth="1"/>
    <col min="6" max="6" width="2.7109375" style="21" customWidth="1"/>
    <col min="7" max="7" width="5" style="21" customWidth="1"/>
    <col min="8" max="8" width="2.7109375" style="21" customWidth="1"/>
    <col min="9" max="9" width="13.28515625" style="21" customWidth="1"/>
    <col min="10" max="10" width="2.7109375" style="21" customWidth="1"/>
    <col min="11" max="11" width="3.85546875" style="21" customWidth="1"/>
    <col min="12" max="12" width="1.85546875" style="21" customWidth="1"/>
    <col min="13" max="19" width="2.7109375" style="21" customWidth="1"/>
    <col min="20" max="21" width="1.85546875" style="21" customWidth="1"/>
    <col min="22" max="22" width="8.140625" style="21" customWidth="1"/>
    <col min="23" max="23" width="21.28515625" style="21" customWidth="1"/>
    <col min="24" max="24" width="4.85546875" style="21" customWidth="1"/>
    <col min="25" max="25" width="3.140625" style="21" customWidth="1"/>
    <col min="26" max="26" width="13.7109375" style="21" customWidth="1"/>
    <col min="27" max="27" width="3.5703125" style="21" customWidth="1"/>
    <col min="28" max="28" width="1.85546875" style="21" customWidth="1"/>
    <col min="29" max="29" width="3.42578125" style="23" customWidth="1"/>
    <col min="30" max="30" width="2.85546875" style="47" customWidth="1"/>
    <col min="31" max="31" width="2.28515625" style="39" customWidth="1"/>
    <col min="32" max="32" width="11.85546875" style="39" customWidth="1"/>
    <col min="33" max="33" width="7.7109375" style="54" customWidth="1"/>
    <col min="34" max="37" width="9.140625" style="47"/>
    <col min="38" max="38" width="9.140625" style="69"/>
    <col min="39" max="43" width="9.140625" style="47"/>
    <col min="44" max="16384" width="9.140625" style="23"/>
  </cols>
  <sheetData>
    <row r="1" spans="1:43" s="25" customFormat="1" ht="6" customHeight="1" x14ac:dyDescent="0.3">
      <c r="A1" s="23"/>
      <c r="AD1" s="66"/>
    </row>
    <row r="2" spans="1:43" s="25" customFormat="1" ht="6" customHeight="1" thickBot="1" x14ac:dyDescent="0.35">
      <c r="A2" s="23"/>
      <c r="AD2" s="66"/>
    </row>
    <row r="3" spans="1:43" s="25" customFormat="1" ht="37.5" customHeight="1" thickBot="1" x14ac:dyDescent="0.35">
      <c r="A3" s="23"/>
      <c r="B3" s="839" t="s">
        <v>248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1"/>
      <c r="AD3" s="170"/>
    </row>
    <row r="4" spans="1:43" s="25" customFormat="1" ht="6" customHeight="1" x14ac:dyDescent="0.3">
      <c r="A4" s="23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9"/>
      <c r="AD4" s="170"/>
      <c r="AE4" s="171"/>
      <c r="AF4" s="80"/>
      <c r="AG4" s="59"/>
      <c r="AH4" s="49"/>
      <c r="AI4" s="49"/>
      <c r="AJ4" s="49"/>
      <c r="AK4" s="50"/>
      <c r="AL4" s="81"/>
      <c r="AM4" s="50"/>
      <c r="AN4" s="50"/>
      <c r="AO4" s="50"/>
      <c r="AP4" s="50"/>
      <c r="AQ4" s="50"/>
    </row>
    <row r="5" spans="1:43" s="25" customFormat="1" ht="6" customHeight="1" x14ac:dyDescent="0.3">
      <c r="A5" s="23"/>
      <c r="B5" s="838" t="s">
        <v>249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170"/>
      <c r="AE5" s="171"/>
      <c r="AF5" s="80"/>
      <c r="AG5" s="59"/>
      <c r="AH5" s="49"/>
      <c r="AI5" s="49"/>
      <c r="AJ5" s="49"/>
      <c r="AK5" s="50"/>
      <c r="AL5" s="81"/>
      <c r="AM5" s="50"/>
      <c r="AN5" s="50"/>
      <c r="AO5" s="50"/>
      <c r="AP5" s="50"/>
      <c r="AQ5" s="50"/>
    </row>
    <row r="6" spans="1:43" s="25" customFormat="1" ht="2.25" customHeight="1" x14ac:dyDescent="0.3">
      <c r="A6" s="23"/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172"/>
      <c r="AE6" s="172"/>
      <c r="AF6" s="80"/>
      <c r="AG6" s="59"/>
      <c r="AH6" s="49"/>
      <c r="AI6" s="49"/>
      <c r="AJ6" s="49"/>
      <c r="AK6" s="50"/>
      <c r="AL6" s="81"/>
      <c r="AM6" s="50"/>
      <c r="AN6" s="50"/>
      <c r="AO6" s="50"/>
      <c r="AP6" s="50"/>
      <c r="AQ6" s="50"/>
    </row>
    <row r="7" spans="1:43" s="25" customFormat="1" ht="13.5" customHeight="1" x14ac:dyDescent="0.3">
      <c r="A7" s="23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66"/>
      <c r="AE7" s="80"/>
      <c r="AF7" s="80"/>
      <c r="AG7" s="59"/>
      <c r="AH7" s="49"/>
      <c r="AI7" s="49"/>
      <c r="AJ7" s="49"/>
      <c r="AK7" s="50"/>
      <c r="AL7" s="81"/>
      <c r="AM7" s="50"/>
      <c r="AN7" s="50"/>
      <c r="AO7" s="50"/>
      <c r="AP7" s="50"/>
      <c r="AQ7" s="50"/>
    </row>
    <row r="8" spans="1:43" s="25" customFormat="1" ht="6" customHeigh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3"/>
      <c r="AD8" s="66"/>
      <c r="AE8" s="80"/>
      <c r="AF8" s="80"/>
      <c r="AG8" s="59"/>
      <c r="AH8" s="49"/>
      <c r="AI8" s="49"/>
      <c r="AJ8" s="49"/>
      <c r="AK8" s="50"/>
      <c r="AL8" s="81"/>
      <c r="AM8" s="50"/>
      <c r="AN8" s="50"/>
      <c r="AO8" s="50"/>
      <c r="AP8" s="50"/>
      <c r="AQ8" s="50"/>
    </row>
    <row r="9" spans="1:43" s="25" customFormat="1" ht="6" customHeight="1" x14ac:dyDescent="0.3">
      <c r="A9" s="2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3"/>
      <c r="AD9" s="66"/>
      <c r="AE9" s="80"/>
      <c r="AF9" s="80"/>
      <c r="AG9" s="59"/>
      <c r="AH9" s="49"/>
      <c r="AI9" s="49"/>
      <c r="AJ9" s="49"/>
      <c r="AK9" s="50"/>
      <c r="AL9" s="81"/>
      <c r="AM9" s="50"/>
      <c r="AN9" s="50"/>
      <c r="AO9" s="50"/>
      <c r="AP9" s="50"/>
      <c r="AQ9" s="50"/>
    </row>
    <row r="10" spans="1:43" s="25" customFormat="1" ht="6" customHeight="1" x14ac:dyDescent="0.3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3"/>
      <c r="AD10" s="66"/>
      <c r="AE10" s="80"/>
      <c r="AF10" s="80"/>
      <c r="AG10" s="59"/>
      <c r="AH10" s="49"/>
      <c r="AI10" s="49"/>
      <c r="AJ10" s="49"/>
      <c r="AK10" s="50"/>
      <c r="AL10" s="81"/>
      <c r="AM10" s="50"/>
      <c r="AN10" s="50"/>
      <c r="AO10" s="50"/>
      <c r="AP10" s="50"/>
      <c r="AQ10" s="50"/>
    </row>
    <row r="11" spans="1:43" s="25" customFormat="1" ht="6" customHeight="1" x14ac:dyDescent="0.3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3"/>
      <c r="AD11" s="66"/>
      <c r="AE11" s="80"/>
      <c r="AF11" s="80"/>
      <c r="AG11" s="59"/>
      <c r="AH11" s="49"/>
      <c r="AI11" s="49"/>
      <c r="AJ11" s="49"/>
      <c r="AK11" s="50"/>
      <c r="AL11" s="81"/>
      <c r="AM11" s="50"/>
      <c r="AN11" s="50"/>
      <c r="AO11" s="50"/>
      <c r="AP11" s="50"/>
      <c r="AQ11" s="50"/>
    </row>
    <row r="12" spans="1:43" s="25" customFormat="1" ht="20.25" customHeight="1" x14ac:dyDescent="0.3">
      <c r="A12" s="161"/>
      <c r="B12" s="842" t="s">
        <v>365</v>
      </c>
      <c r="C12" s="843"/>
      <c r="D12" s="843"/>
      <c r="E12" s="843"/>
      <c r="F12" s="843"/>
      <c r="G12" s="843"/>
      <c r="H12" s="843"/>
      <c r="I12" s="843"/>
      <c r="J12" s="843"/>
      <c r="K12" s="844"/>
      <c r="L12" s="161"/>
      <c r="M12" s="842" t="s">
        <v>366</v>
      </c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4"/>
      <c r="AD12" s="48"/>
      <c r="AE12" s="80"/>
      <c r="AF12" s="80"/>
      <c r="AG12" s="59"/>
      <c r="AH12" s="67"/>
      <c r="AI12" s="67"/>
      <c r="AJ12" s="67"/>
      <c r="AK12" s="50"/>
      <c r="AL12" s="81"/>
      <c r="AM12" s="50"/>
      <c r="AN12" s="50"/>
      <c r="AO12" s="50"/>
      <c r="AP12" s="50"/>
      <c r="AQ12" s="50"/>
    </row>
    <row r="13" spans="1:43" s="25" customFormat="1" ht="17.25" customHeight="1" x14ac:dyDescent="0.3">
      <c r="A13" s="161"/>
      <c r="B13" s="845"/>
      <c r="C13" s="846"/>
      <c r="D13" s="846"/>
      <c r="E13" s="846"/>
      <c r="F13" s="846"/>
      <c r="G13" s="846"/>
      <c r="H13" s="846"/>
      <c r="I13" s="846"/>
      <c r="J13" s="846"/>
      <c r="K13" s="847"/>
      <c r="L13" s="161"/>
      <c r="M13" s="845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6"/>
      <c r="AA13" s="846"/>
      <c r="AB13" s="846"/>
      <c r="AC13" s="847"/>
      <c r="AD13" s="47"/>
      <c r="AE13" s="44"/>
      <c r="AF13" s="44"/>
      <c r="AG13" s="59"/>
      <c r="AH13" s="67"/>
      <c r="AI13" s="67"/>
      <c r="AJ13" s="67"/>
      <c r="AK13" s="50"/>
      <c r="AL13" s="81"/>
      <c r="AM13" s="50"/>
      <c r="AN13" s="50"/>
      <c r="AO13" s="50"/>
      <c r="AP13" s="50"/>
      <c r="AQ13" s="50"/>
    </row>
    <row r="14" spans="1:43" s="25" customFormat="1" ht="17.25" customHeight="1" x14ac:dyDescent="0.3">
      <c r="A14" s="161"/>
      <c r="B14" s="848" t="s">
        <v>122</v>
      </c>
      <c r="C14" s="849"/>
      <c r="D14" s="849"/>
      <c r="E14" s="849"/>
      <c r="F14" s="849"/>
      <c r="G14" s="849"/>
      <c r="H14" s="849"/>
      <c r="I14" s="849"/>
      <c r="J14" s="849"/>
      <c r="K14" s="850"/>
      <c r="L14" s="161"/>
      <c r="M14" s="845"/>
      <c r="N14" s="846"/>
      <c r="O14" s="846"/>
      <c r="P14" s="846"/>
      <c r="Q14" s="846"/>
      <c r="R14" s="846"/>
      <c r="S14" s="846"/>
      <c r="T14" s="846"/>
      <c r="U14" s="846"/>
      <c r="V14" s="846"/>
      <c r="W14" s="846"/>
      <c r="X14" s="846"/>
      <c r="Y14" s="846"/>
      <c r="Z14" s="846"/>
      <c r="AA14" s="846"/>
      <c r="AB14" s="846"/>
      <c r="AC14" s="847"/>
      <c r="AD14" s="47"/>
      <c r="AE14" s="80"/>
      <c r="AF14" s="80"/>
      <c r="AG14" s="59"/>
      <c r="AH14" s="49">
        <v>3</v>
      </c>
      <c r="AI14" s="49"/>
      <c r="AJ14" s="49"/>
      <c r="AK14" s="50"/>
      <c r="AL14" s="81"/>
      <c r="AM14" s="50"/>
      <c r="AN14" s="50"/>
      <c r="AO14" s="50"/>
      <c r="AP14" s="50"/>
      <c r="AQ14" s="50"/>
    </row>
    <row r="15" spans="1:43" s="25" customFormat="1" ht="6.75" customHeight="1" thickBot="1" x14ac:dyDescent="0.35">
      <c r="A15" s="161"/>
      <c r="B15" s="851"/>
      <c r="C15" s="852"/>
      <c r="D15" s="852"/>
      <c r="E15" s="852"/>
      <c r="F15" s="852"/>
      <c r="G15" s="852"/>
      <c r="H15" s="852"/>
      <c r="I15" s="852"/>
      <c r="J15" s="852"/>
      <c r="K15" s="853"/>
      <c r="L15" s="161"/>
      <c r="M15" s="856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8"/>
      <c r="AD15" s="47"/>
      <c r="AE15" s="44"/>
      <c r="AF15" s="44"/>
      <c r="AG15" s="59"/>
      <c r="AH15" s="67"/>
      <c r="AI15" s="67"/>
      <c r="AJ15" s="67"/>
      <c r="AK15" s="50"/>
      <c r="AL15" s="81"/>
      <c r="AM15" s="50"/>
      <c r="AN15" s="50"/>
      <c r="AO15" s="50"/>
      <c r="AP15" s="50"/>
      <c r="AQ15" s="50"/>
    </row>
    <row r="16" spans="1:43" s="25" customFormat="1" ht="9" customHeight="1" x14ac:dyDescent="0.3">
      <c r="A16" s="161"/>
      <c r="B16" s="215"/>
      <c r="C16" s="161"/>
      <c r="D16" s="161"/>
      <c r="E16" s="161"/>
      <c r="F16" s="161"/>
      <c r="G16" s="161"/>
      <c r="H16" s="216"/>
      <c r="I16" s="216"/>
      <c r="J16" s="216"/>
      <c r="K16" s="217"/>
      <c r="L16" s="161"/>
      <c r="M16" s="218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20"/>
      <c r="AD16" s="47"/>
      <c r="AE16" s="44"/>
      <c r="AF16" s="822" t="str">
        <f>IF(_2_03+_2_04=0,"ATTENZIONE: deve essere sempre presente la spesa per almeno 1 ricercatore (variabile 203 0 variabile 206)"," ")</f>
        <v>ATTENZIONE: deve essere sempre presente la spesa per almeno 1 ricercatore (variabile 203 0 variabile 206)</v>
      </c>
      <c r="AG16" s="822"/>
      <c r="AH16" s="68"/>
      <c r="AI16" s="68"/>
      <c r="AJ16" s="68"/>
      <c r="AK16" s="50"/>
      <c r="AL16" s="81"/>
      <c r="AM16" s="50"/>
      <c r="AN16" s="50"/>
      <c r="AO16" s="50"/>
      <c r="AP16" s="50"/>
      <c r="AQ16" s="50"/>
    </row>
    <row r="17" spans="1:43" s="25" customFormat="1" ht="24" customHeight="1" x14ac:dyDescent="0.3">
      <c r="A17" s="161"/>
      <c r="B17" s="221" t="s">
        <v>124</v>
      </c>
      <c r="C17" s="222"/>
      <c r="D17" s="222"/>
      <c r="E17" s="222"/>
      <c r="F17" s="223"/>
      <c r="G17" s="224">
        <v>201</v>
      </c>
      <c r="H17" s="823">
        <f>_2_02+_2_06+_2_09</f>
        <v>0</v>
      </c>
      <c r="I17" s="823"/>
      <c r="J17" s="823"/>
      <c r="K17" s="225"/>
      <c r="L17" s="161"/>
      <c r="M17" s="226" t="s">
        <v>41</v>
      </c>
      <c r="N17" s="227"/>
      <c r="O17" s="222"/>
      <c r="P17" s="222"/>
      <c r="Q17" s="222"/>
      <c r="R17" s="227"/>
      <c r="S17" s="227"/>
      <c r="T17" s="227"/>
      <c r="U17" s="227"/>
      <c r="V17" s="227"/>
      <c r="W17" s="216"/>
      <c r="X17" s="228" t="s">
        <v>38</v>
      </c>
      <c r="Y17" s="824"/>
      <c r="Z17" s="824"/>
      <c r="AA17" s="824"/>
      <c r="AB17" s="824"/>
      <c r="AC17" s="159"/>
      <c r="AD17" s="47"/>
      <c r="AE17" s="39"/>
      <c r="AF17" s="822"/>
      <c r="AG17" s="822"/>
      <c r="AH17" s="68"/>
      <c r="AI17" s="68"/>
      <c r="AJ17" s="68"/>
      <c r="AK17" s="50"/>
      <c r="AL17" s="81"/>
      <c r="AM17" s="50"/>
      <c r="AN17" s="50"/>
      <c r="AO17" s="50"/>
      <c r="AP17" s="50"/>
      <c r="AQ17" s="50"/>
    </row>
    <row r="18" spans="1:43" ht="30.75" customHeight="1" x14ac:dyDescent="0.3">
      <c r="A18" s="161"/>
      <c r="B18" s="229"/>
      <c r="C18" s="230" t="s">
        <v>125</v>
      </c>
      <c r="D18" s="854" t="s">
        <v>126</v>
      </c>
      <c r="E18" s="854"/>
      <c r="F18" s="231"/>
      <c r="G18" s="232">
        <v>202</v>
      </c>
      <c r="H18" s="823">
        <f>SUM(_2_03,_2_04,_2_05)</f>
        <v>0</v>
      </c>
      <c r="I18" s="823"/>
      <c r="J18" s="823"/>
      <c r="K18" s="225"/>
      <c r="L18" s="161"/>
      <c r="M18" s="226" t="s">
        <v>42</v>
      </c>
      <c r="N18" s="227"/>
      <c r="O18" s="222"/>
      <c r="P18" s="222"/>
      <c r="Q18" s="222"/>
      <c r="R18" s="227"/>
      <c r="S18" s="227"/>
      <c r="T18" s="227"/>
      <c r="U18" s="227"/>
      <c r="V18" s="233"/>
      <c r="W18" s="216"/>
      <c r="X18" s="228" t="s">
        <v>39</v>
      </c>
      <c r="Y18" s="824"/>
      <c r="Z18" s="824"/>
      <c r="AA18" s="824"/>
      <c r="AB18" s="824"/>
      <c r="AC18" s="159"/>
      <c r="AF18" s="822"/>
      <c r="AG18" s="822"/>
      <c r="AH18" s="66"/>
      <c r="AI18" s="66"/>
      <c r="AJ18" s="66"/>
    </row>
    <row r="19" spans="1:43" ht="19.5" customHeight="1" x14ac:dyDescent="0.3">
      <c r="A19" s="161"/>
      <c r="B19" s="234"/>
      <c r="C19" s="227"/>
      <c r="D19" s="227" t="s">
        <v>127</v>
      </c>
      <c r="E19" s="227" t="s">
        <v>12</v>
      </c>
      <c r="F19" s="235"/>
      <c r="G19" s="236">
        <v>203</v>
      </c>
      <c r="H19" s="824"/>
      <c r="I19" s="824"/>
      <c r="J19" s="824"/>
      <c r="K19" s="225"/>
      <c r="L19" s="161"/>
      <c r="M19" s="226" t="s">
        <v>345</v>
      </c>
      <c r="N19" s="222"/>
      <c r="O19" s="222"/>
      <c r="P19" s="222"/>
      <c r="Q19" s="222"/>
      <c r="R19" s="222"/>
      <c r="S19" s="222"/>
      <c r="T19" s="222"/>
      <c r="U19" s="222"/>
      <c r="V19" s="222"/>
      <c r="W19" s="216"/>
      <c r="X19" s="228" t="s">
        <v>40</v>
      </c>
      <c r="Y19" s="824"/>
      <c r="Z19" s="824"/>
      <c r="AA19" s="824"/>
      <c r="AB19" s="824"/>
      <c r="AC19" s="159"/>
      <c r="AF19" s="822"/>
      <c r="AG19" s="822"/>
    </row>
    <row r="20" spans="1:43" ht="17.25" customHeight="1" x14ac:dyDescent="0.3">
      <c r="A20" s="161"/>
      <c r="B20" s="237"/>
      <c r="C20" s="227"/>
      <c r="D20" s="227" t="s">
        <v>128</v>
      </c>
      <c r="E20" s="227" t="s">
        <v>13</v>
      </c>
      <c r="F20" s="235"/>
      <c r="G20" s="238">
        <v>204</v>
      </c>
      <c r="H20" s="824"/>
      <c r="I20" s="824"/>
      <c r="J20" s="824"/>
      <c r="K20" s="225"/>
      <c r="L20" s="161"/>
      <c r="M20" s="226" t="s">
        <v>346</v>
      </c>
      <c r="N20" s="222"/>
      <c r="O20" s="227"/>
      <c r="P20" s="227"/>
      <c r="Q20" s="227"/>
      <c r="R20" s="227"/>
      <c r="S20" s="227"/>
      <c r="T20" s="227"/>
      <c r="U20" s="227"/>
      <c r="V20" s="222"/>
      <c r="W20" s="216"/>
      <c r="X20" s="239">
        <v>304</v>
      </c>
      <c r="Y20" s="824"/>
      <c r="Z20" s="824"/>
      <c r="AA20" s="824"/>
      <c r="AB20" s="824"/>
      <c r="AC20" s="159"/>
      <c r="AF20" s="822"/>
      <c r="AG20" s="822"/>
    </row>
    <row r="21" spans="1:43" ht="19.5" customHeight="1" x14ac:dyDescent="0.3">
      <c r="A21" s="161"/>
      <c r="B21" s="237"/>
      <c r="C21" s="227"/>
      <c r="D21" s="227" t="s">
        <v>129</v>
      </c>
      <c r="E21" s="227" t="s">
        <v>140</v>
      </c>
      <c r="F21" s="235"/>
      <c r="G21" s="238">
        <v>205</v>
      </c>
      <c r="H21" s="824"/>
      <c r="I21" s="824"/>
      <c r="J21" s="824"/>
      <c r="K21" s="225"/>
      <c r="L21" s="161"/>
      <c r="M21" s="610" t="s">
        <v>342</v>
      </c>
      <c r="N21" s="222"/>
      <c r="O21" s="222"/>
      <c r="P21" s="222"/>
      <c r="Q21" s="222"/>
      <c r="R21" s="222"/>
      <c r="S21" s="222"/>
      <c r="T21" s="222"/>
      <c r="U21" s="222"/>
      <c r="V21" s="233"/>
      <c r="W21" s="216"/>
      <c r="X21" s="239">
        <v>305</v>
      </c>
      <c r="Y21" s="824"/>
      <c r="Z21" s="824"/>
      <c r="AA21" s="824"/>
      <c r="AB21" s="824"/>
      <c r="AC21" s="159"/>
      <c r="AF21" s="822"/>
      <c r="AG21" s="822"/>
    </row>
    <row r="22" spans="1:43" ht="33.75" customHeight="1" x14ac:dyDescent="0.3">
      <c r="A22" s="161"/>
      <c r="B22" s="226"/>
      <c r="C22" s="230" t="s">
        <v>130</v>
      </c>
      <c r="D22" s="855" t="s">
        <v>141</v>
      </c>
      <c r="E22" s="855"/>
      <c r="F22" s="161"/>
      <c r="G22" s="238">
        <v>206</v>
      </c>
      <c r="H22" s="823">
        <f>_2_07+_2_08</f>
        <v>0</v>
      </c>
      <c r="I22" s="823"/>
      <c r="J22" s="823"/>
      <c r="K22" s="225"/>
      <c r="L22" s="161"/>
      <c r="M22" s="226" t="s">
        <v>52</v>
      </c>
      <c r="N22" s="222"/>
      <c r="O22" s="222"/>
      <c r="P22" s="222"/>
      <c r="Q22" s="222"/>
      <c r="R22" s="222"/>
      <c r="S22" s="222"/>
      <c r="T22" s="222"/>
      <c r="U22" s="222"/>
      <c r="V22" s="227"/>
      <c r="W22" s="216"/>
      <c r="X22" s="239">
        <v>306</v>
      </c>
      <c r="Y22" s="824"/>
      <c r="Z22" s="824"/>
      <c r="AA22" s="824"/>
      <c r="AB22" s="824"/>
      <c r="AC22" s="159"/>
      <c r="AF22" s="822"/>
      <c r="AG22" s="822"/>
    </row>
    <row r="23" spans="1:43" ht="43.5" customHeight="1" x14ac:dyDescent="0.3">
      <c r="A23" s="161"/>
      <c r="B23" s="240"/>
      <c r="C23" s="222"/>
      <c r="D23" s="241" t="s">
        <v>131</v>
      </c>
      <c r="E23" s="231" t="s">
        <v>142</v>
      </c>
      <c r="F23" s="242"/>
      <c r="G23" s="238">
        <v>207</v>
      </c>
      <c r="H23" s="824"/>
      <c r="I23" s="824"/>
      <c r="J23" s="824"/>
      <c r="K23" s="225"/>
      <c r="L23" s="161"/>
      <c r="M23" s="234" t="s">
        <v>1</v>
      </c>
      <c r="N23" s="227"/>
      <c r="O23" s="227"/>
      <c r="P23" s="227"/>
      <c r="Q23" s="227"/>
      <c r="R23" s="227"/>
      <c r="S23" s="227"/>
      <c r="T23" s="227"/>
      <c r="U23" s="227"/>
      <c r="V23" s="243"/>
      <c r="W23" s="244"/>
      <c r="X23" s="245">
        <v>307</v>
      </c>
      <c r="Y23" s="830">
        <f>_3_01+_3_02+_3_03+_3_04+_3_05+_3_06</f>
        <v>0</v>
      </c>
      <c r="Z23" s="831"/>
      <c r="AA23" s="831"/>
      <c r="AB23" s="832"/>
      <c r="AC23" s="159"/>
      <c r="AF23" s="822"/>
      <c r="AG23" s="822"/>
    </row>
    <row r="24" spans="1:43" ht="18.75" customHeight="1" x14ac:dyDescent="0.3">
      <c r="A24" s="161"/>
      <c r="B24" s="240"/>
      <c r="C24" s="222"/>
      <c r="D24" s="246" t="s">
        <v>132</v>
      </c>
      <c r="E24" s="246" t="s">
        <v>143</v>
      </c>
      <c r="F24" s="242"/>
      <c r="G24" s="238">
        <v>208</v>
      </c>
      <c r="H24" s="824"/>
      <c r="I24" s="824"/>
      <c r="J24" s="824"/>
      <c r="K24" s="225"/>
      <c r="L24" s="161"/>
      <c r="M24" s="234"/>
      <c r="N24" s="227"/>
      <c r="O24" s="227"/>
      <c r="P24" s="227"/>
      <c r="Q24" s="227"/>
      <c r="R24" s="227"/>
      <c r="S24" s="227"/>
      <c r="T24" s="227"/>
      <c r="U24" s="227"/>
      <c r="V24" s="243"/>
      <c r="W24" s="244"/>
      <c r="X24" s="247"/>
      <c r="Y24" s="248"/>
      <c r="Z24" s="248"/>
      <c r="AA24" s="248"/>
      <c r="AB24" s="248"/>
      <c r="AC24" s="249"/>
      <c r="AF24" s="109"/>
      <c r="AG24" s="109"/>
    </row>
    <row r="25" spans="1:43" ht="22.5" customHeight="1" x14ac:dyDescent="0.3">
      <c r="A25" s="161"/>
      <c r="B25" s="237"/>
      <c r="C25" s="227" t="s">
        <v>133</v>
      </c>
      <c r="D25" s="825" t="s">
        <v>144</v>
      </c>
      <c r="E25" s="825"/>
      <c r="F25" s="161"/>
      <c r="G25" s="238">
        <v>209</v>
      </c>
      <c r="H25" s="823">
        <f>_2_10+_2_11</f>
        <v>0</v>
      </c>
      <c r="I25" s="823"/>
      <c r="J25" s="823"/>
      <c r="K25" s="159"/>
      <c r="L25" s="161"/>
      <c r="M25" s="165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7"/>
    </row>
    <row r="26" spans="1:43" ht="31.5" customHeight="1" x14ac:dyDescent="0.3">
      <c r="A26" s="161"/>
      <c r="B26" s="237"/>
      <c r="C26" s="227"/>
      <c r="D26" s="227" t="s">
        <v>134</v>
      </c>
      <c r="E26" s="251" t="s">
        <v>145</v>
      </c>
      <c r="F26" s="161"/>
      <c r="G26" s="238">
        <v>210</v>
      </c>
      <c r="H26" s="824"/>
      <c r="I26" s="824"/>
      <c r="J26" s="824"/>
      <c r="K26" s="159"/>
      <c r="L26" s="161"/>
      <c r="M26" s="829" t="s">
        <v>367</v>
      </c>
      <c r="N26" s="829"/>
      <c r="O26" s="829"/>
      <c r="P26" s="829"/>
      <c r="Q26" s="829"/>
      <c r="R26" s="829"/>
      <c r="S26" s="829"/>
      <c r="T26" s="829"/>
      <c r="U26" s="829"/>
      <c r="V26" s="829"/>
      <c r="W26" s="829"/>
      <c r="X26" s="829"/>
      <c r="Y26" s="829"/>
      <c r="Z26" s="829"/>
      <c r="AA26" s="829"/>
      <c r="AB26" s="829"/>
      <c r="AC26" s="829"/>
    </row>
    <row r="27" spans="1:43" ht="31.5" customHeight="1" x14ac:dyDescent="0.3">
      <c r="A27" s="161"/>
      <c r="B27" s="237"/>
      <c r="C27" s="227"/>
      <c r="D27" s="227" t="s">
        <v>135</v>
      </c>
      <c r="E27" s="251" t="s">
        <v>146</v>
      </c>
      <c r="F27" s="161"/>
      <c r="G27" s="238">
        <v>211</v>
      </c>
      <c r="H27" s="824"/>
      <c r="I27" s="824"/>
      <c r="J27" s="824"/>
      <c r="K27" s="159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</row>
    <row r="28" spans="1:43" ht="21" customHeight="1" x14ac:dyDescent="0.3">
      <c r="A28" s="161"/>
      <c r="B28" s="221" t="s">
        <v>147</v>
      </c>
      <c r="C28" s="254"/>
      <c r="D28" s="837" t="s">
        <v>148</v>
      </c>
      <c r="E28" s="837"/>
      <c r="F28" s="223"/>
      <c r="G28" s="224">
        <v>212</v>
      </c>
      <c r="H28" s="823">
        <f>SUM(_2_13,_2_14,_2_15)</f>
        <v>0</v>
      </c>
      <c r="I28" s="823"/>
      <c r="J28" s="823"/>
      <c r="K28" s="225"/>
      <c r="L28" s="161"/>
      <c r="M28" s="255"/>
      <c r="N28" s="161"/>
      <c r="O28" s="161"/>
      <c r="P28" s="161"/>
      <c r="Q28" s="161"/>
      <c r="R28" s="161"/>
      <c r="S28" s="161"/>
      <c r="T28" s="161"/>
      <c r="U28" s="161"/>
      <c r="V28" s="161"/>
      <c r="W28" s="256"/>
      <c r="X28" s="257"/>
      <c r="Y28" s="258"/>
      <c r="Z28" s="258"/>
      <c r="AA28" s="258"/>
      <c r="AB28" s="258"/>
      <c r="AC28" s="161"/>
    </row>
    <row r="29" spans="1:43" ht="22.5" customHeight="1" x14ac:dyDescent="0.3">
      <c r="A29" s="161"/>
      <c r="B29" s="237"/>
      <c r="C29" s="227" t="s">
        <v>136</v>
      </c>
      <c r="D29" s="825" t="s">
        <v>149</v>
      </c>
      <c r="E29" s="825"/>
      <c r="F29" s="235"/>
      <c r="G29" s="238">
        <v>213</v>
      </c>
      <c r="H29" s="826"/>
      <c r="I29" s="827"/>
      <c r="J29" s="828"/>
      <c r="K29" s="225"/>
      <c r="L29" s="161"/>
      <c r="M29" s="250"/>
      <c r="N29" s="250"/>
      <c r="O29" s="250"/>
      <c r="P29" s="250"/>
      <c r="Q29" s="250"/>
      <c r="R29" s="250"/>
      <c r="S29" s="250"/>
      <c r="T29" s="227"/>
      <c r="U29" s="161"/>
      <c r="V29" s="161"/>
      <c r="W29" s="256"/>
      <c r="X29" s="259"/>
      <c r="Y29" s="833"/>
      <c r="Z29" s="833"/>
      <c r="AA29" s="833"/>
      <c r="AB29" s="833"/>
      <c r="AC29" s="161"/>
    </row>
    <row r="30" spans="1:43" ht="22.5" customHeight="1" x14ac:dyDescent="0.3">
      <c r="A30" s="161"/>
      <c r="B30" s="237"/>
      <c r="C30" s="227" t="s">
        <v>137</v>
      </c>
      <c r="D30" s="834" t="s">
        <v>150</v>
      </c>
      <c r="E30" s="834"/>
      <c r="F30" s="235"/>
      <c r="G30" s="238">
        <v>214</v>
      </c>
      <c r="H30" s="824"/>
      <c r="I30" s="824"/>
      <c r="J30" s="824"/>
      <c r="K30" s="225"/>
      <c r="L30" s="161"/>
      <c r="M30" s="250"/>
      <c r="N30" s="250"/>
      <c r="O30" s="250"/>
      <c r="P30" s="250"/>
      <c r="Q30" s="250"/>
      <c r="R30" s="250"/>
      <c r="S30" s="250"/>
      <c r="T30" s="227"/>
      <c r="U30" s="161"/>
      <c r="V30" s="161"/>
      <c r="W30" s="256"/>
      <c r="X30" s="259"/>
      <c r="Y30" s="260"/>
      <c r="Z30" s="260"/>
      <c r="AA30" s="260"/>
      <c r="AB30" s="260"/>
      <c r="AC30" s="161"/>
    </row>
    <row r="31" spans="1:43" ht="22.5" customHeight="1" x14ac:dyDescent="0.3">
      <c r="A31" s="161"/>
      <c r="B31" s="226"/>
      <c r="C31" s="227" t="s">
        <v>138</v>
      </c>
      <c r="D31" s="825" t="s">
        <v>151</v>
      </c>
      <c r="E31" s="825"/>
      <c r="F31" s="261"/>
      <c r="G31" s="238">
        <v>215</v>
      </c>
      <c r="H31" s="824"/>
      <c r="I31" s="824"/>
      <c r="J31" s="824"/>
      <c r="K31" s="225"/>
      <c r="L31" s="161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256"/>
      <c r="X31" s="259"/>
      <c r="Y31" s="833"/>
      <c r="Z31" s="833"/>
      <c r="AA31" s="833"/>
      <c r="AB31" s="833"/>
      <c r="AC31" s="161"/>
    </row>
    <row r="32" spans="1:43" ht="10.5" customHeight="1" x14ac:dyDescent="0.3">
      <c r="A32" s="161"/>
      <c r="B32" s="237"/>
      <c r="C32" s="227"/>
      <c r="D32" s="227"/>
      <c r="E32" s="227"/>
      <c r="F32" s="161"/>
      <c r="G32" s="161"/>
      <c r="H32" s="161"/>
      <c r="I32" s="161"/>
      <c r="J32" s="161"/>
      <c r="K32" s="225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256"/>
      <c r="X32" s="256"/>
      <c r="Y32" s="256"/>
      <c r="Z32" s="256"/>
      <c r="AA32" s="256"/>
      <c r="AB32" s="256"/>
      <c r="AC32" s="161"/>
    </row>
    <row r="33" spans="1:29" ht="22.5" customHeight="1" x14ac:dyDescent="0.3">
      <c r="A33" s="161"/>
      <c r="B33" s="221" t="s">
        <v>139</v>
      </c>
      <c r="C33" s="227"/>
      <c r="D33" s="227"/>
      <c r="E33" s="222"/>
      <c r="F33" s="261"/>
      <c r="G33" s="262">
        <v>216</v>
      </c>
      <c r="H33" s="836">
        <f>SUM(_2_01,_2_12)</f>
        <v>0</v>
      </c>
      <c r="I33" s="836"/>
      <c r="J33" s="836"/>
      <c r="K33" s="225"/>
      <c r="L33" s="161"/>
      <c r="M33" s="825"/>
      <c r="N33" s="825"/>
      <c r="O33" s="825"/>
      <c r="P33" s="825" t="s">
        <v>0</v>
      </c>
      <c r="Q33" s="825"/>
      <c r="R33" s="825"/>
      <c r="S33" s="825"/>
      <c r="T33" s="825"/>
      <c r="U33" s="825"/>
      <c r="V33" s="825"/>
      <c r="W33" s="256"/>
      <c r="X33" s="256"/>
      <c r="Y33" s="256"/>
      <c r="Z33" s="256"/>
      <c r="AA33" s="256"/>
      <c r="AB33" s="256"/>
      <c r="AC33" s="161"/>
    </row>
    <row r="34" spans="1:29" ht="7.5" customHeight="1" x14ac:dyDescent="0.3">
      <c r="A34" s="161"/>
      <c r="B34" s="165"/>
      <c r="C34" s="166"/>
      <c r="D34" s="166"/>
      <c r="E34" s="166"/>
      <c r="F34" s="166"/>
      <c r="G34" s="166"/>
      <c r="H34" s="166"/>
      <c r="I34" s="166"/>
      <c r="J34" s="166"/>
      <c r="K34" s="167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</row>
    <row r="35" spans="1:29" ht="39.75" customHeight="1" x14ac:dyDescent="0.3">
      <c r="A35" s="161"/>
      <c r="B35" s="835" t="s">
        <v>123</v>
      </c>
      <c r="C35" s="835"/>
      <c r="D35" s="835"/>
      <c r="E35" s="835"/>
      <c r="F35" s="835"/>
      <c r="G35" s="835"/>
      <c r="H35" s="835"/>
      <c r="I35" s="835"/>
      <c r="J35" s="835"/>
      <c r="K35" s="26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2"/>
      <c r="AB35" s="252"/>
      <c r="AC35" s="161"/>
    </row>
  </sheetData>
  <sheetProtection algorithmName="SHA-512" hashValue="rRtwL2JCvV5SmA+GMcPLva5RCsFekIWPqfcIX97guTU5/T+oi2t25pChyV1aeMHd8+oC9Jw6QvTr9Pdm+IQ3fQ==" saltValue="WdfisoUyZii10c9IM533gw==" spinCount="100000" sheet="1" objects="1" scenarios="1" selectLockedCells="1"/>
  <mergeCells count="42">
    <mergeCell ref="B5:AC7"/>
    <mergeCell ref="B3:AC3"/>
    <mergeCell ref="Y22:AB22"/>
    <mergeCell ref="H21:J21"/>
    <mergeCell ref="Y19:AB19"/>
    <mergeCell ref="Y18:AB18"/>
    <mergeCell ref="Y21:AB21"/>
    <mergeCell ref="B12:K13"/>
    <mergeCell ref="B14:K15"/>
    <mergeCell ref="H17:J17"/>
    <mergeCell ref="D18:E18"/>
    <mergeCell ref="D22:E22"/>
    <mergeCell ref="M12:AC15"/>
    <mergeCell ref="D31:E31"/>
    <mergeCell ref="D30:E30"/>
    <mergeCell ref="B35:J35"/>
    <mergeCell ref="H23:J23"/>
    <mergeCell ref="H33:J33"/>
    <mergeCell ref="H28:J28"/>
    <mergeCell ref="D25:E25"/>
    <mergeCell ref="H27:J27"/>
    <mergeCell ref="H24:J24"/>
    <mergeCell ref="H25:J25"/>
    <mergeCell ref="H26:J26"/>
    <mergeCell ref="D29:E29"/>
    <mergeCell ref="D28:E28"/>
    <mergeCell ref="M33:V33"/>
    <mergeCell ref="H22:J22"/>
    <mergeCell ref="H30:J30"/>
    <mergeCell ref="H29:J29"/>
    <mergeCell ref="M26:AC26"/>
    <mergeCell ref="Y23:AB23"/>
    <mergeCell ref="Y31:AB31"/>
    <mergeCell ref="H31:J31"/>
    <mergeCell ref="M31:V31"/>
    <mergeCell ref="Y29:AB29"/>
    <mergeCell ref="AF16:AG23"/>
    <mergeCell ref="H18:J18"/>
    <mergeCell ref="H19:J19"/>
    <mergeCell ref="H20:J20"/>
    <mergeCell ref="Y17:AB17"/>
    <mergeCell ref="Y20:AB20"/>
  </mergeCells>
  <phoneticPr fontId="10" type="noConversion"/>
  <conditionalFormatting sqref="H19:J19">
    <cfRule type="expression" dxfId="181" priority="3" stopIfTrue="1">
      <formula>$H$19+$H$22=0</formula>
    </cfRule>
  </conditionalFormatting>
  <dataValidations xWindow="873" yWindow="621" count="4">
    <dataValidation type="whole" operator="greaterThanOrEqual" allowBlank="1" showInputMessage="1" showErrorMessage="1" sqref="H30:J31 H33:J33 H18:J18 Y23:Y24 H23:J28" xr:uid="{00000000-0002-0000-0200-000000000000}">
      <formula1>0</formula1>
    </dataValidation>
    <dataValidation type="whole" operator="lessThan" allowBlank="1" showInputMessage="1" showErrorMessage="1" error="Sono consentiti solo numeri interi minori o uguali a 9.999.999.999" sqref="Y31:AB31 H22:J22 H19:K19 H29:J29 K31 AB29 Y29 Y17:Y22 Z17:AB19 Z21:AB22" xr:uid="{00000000-0002-0000-0200-000001000000}">
      <formula1>9999999999</formula1>
    </dataValidation>
    <dataValidation type="whole" operator="greaterThanOrEqual" allowBlank="1" showInputMessage="1" showErrorMessage="1" errorTitle="ATTENZIONE" error="Valore immesso non valido" sqref="K20 H20:J21" xr:uid="{00000000-0002-0000-0200-000002000000}">
      <formula1>0</formula1>
    </dataValidation>
    <dataValidation type="whole" operator="greaterThanOrEqual" allowBlank="1" showInputMessage="1" showErrorMessage="1" errorTitle="ATTENZIONE!" error="Valore immesso non valido" sqref="H17:K17" xr:uid="{00000000-0002-0000-0200-000003000000}">
      <formula1>0</formula1>
    </dataValidation>
  </dataValidations>
  <pageMargins left="0.43" right="0.41" top="0.66" bottom="0.37" header="0.5" footer="0.42"/>
  <pageSetup paperSize="9" scale="61" orientation="portrait" r:id="rId1"/>
  <headerFooter alignWithMargins="0">
    <oddFooter>&amp;C1</oddFooter>
  </headerFooter>
  <ignoredErrors>
    <ignoredError sqref="X17 X18 X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5">
    <pageSetUpPr fitToPage="1"/>
  </sheetPr>
  <dimension ref="A1:AP65"/>
  <sheetViews>
    <sheetView showGridLines="0" topLeftCell="A16" workbookViewId="0">
      <selection activeCell="Z8" sqref="Z8:AG8"/>
    </sheetView>
  </sheetViews>
  <sheetFormatPr defaultRowHeight="14.25" x14ac:dyDescent="0.3"/>
  <cols>
    <col min="1" max="1" width="4.5703125" style="21" customWidth="1"/>
    <col min="2" max="2" width="2.7109375" style="21" customWidth="1"/>
    <col min="3" max="3" width="3" style="21" customWidth="1"/>
    <col min="4" max="8" width="2.7109375" style="21" customWidth="1"/>
    <col min="9" max="9" width="5.42578125" style="21" customWidth="1"/>
    <col min="10" max="10" width="3.7109375" style="21" customWidth="1"/>
    <col min="11" max="13" width="2.7109375" style="21" customWidth="1"/>
    <col min="14" max="14" width="4" style="21" customWidth="1"/>
    <col min="15" max="15" width="2.7109375" style="21" customWidth="1"/>
    <col min="16" max="16" width="1.85546875" style="21" customWidth="1"/>
    <col min="17" max="19" width="2.7109375" style="21" customWidth="1"/>
    <col min="20" max="20" width="3.5703125" style="21" customWidth="1"/>
    <col min="21" max="22" width="2.7109375" style="21" customWidth="1"/>
    <col min="23" max="23" width="1.85546875" style="21" customWidth="1"/>
    <col min="24" max="24" width="3.85546875" style="21" customWidth="1"/>
    <col min="25" max="26" width="2.7109375" style="21" customWidth="1"/>
    <col min="27" max="27" width="2.5703125" style="21" customWidth="1"/>
    <col min="28" max="28" width="2.7109375" style="21" customWidth="1"/>
    <col min="29" max="32" width="2.85546875" style="21" customWidth="1"/>
    <col min="33" max="33" width="2.140625" style="21" customWidth="1"/>
    <col min="34" max="34" width="1.28515625" style="23" customWidth="1"/>
    <col min="35" max="35" width="9.140625" style="47"/>
    <col min="36" max="36" width="12.5703125" style="116" customWidth="1"/>
    <col min="37" max="41" width="9.140625" style="116"/>
    <col min="42" max="42" width="9.140625" style="39"/>
    <col min="43" max="16384" width="9.140625" style="23"/>
  </cols>
  <sheetData>
    <row r="1" spans="1:42" ht="6.75" customHeight="1" x14ac:dyDescent="0.3">
      <c r="A1" s="253"/>
      <c r="B1" s="253"/>
      <c r="C1" s="253"/>
      <c r="D1" s="253"/>
      <c r="E1" s="253"/>
      <c r="F1" s="253"/>
      <c r="G1" s="253"/>
      <c r="H1" s="253"/>
      <c r="I1" s="264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65"/>
      <c r="V1" s="253"/>
      <c r="W1" s="253"/>
      <c r="X1" s="253"/>
      <c r="Y1" s="253"/>
      <c r="Z1" s="253"/>
      <c r="AA1" s="161"/>
      <c r="AB1" s="161"/>
      <c r="AC1" s="161"/>
      <c r="AD1" s="161"/>
      <c r="AE1" s="161"/>
      <c r="AF1" s="161"/>
      <c r="AG1" s="161"/>
      <c r="AH1" s="161"/>
      <c r="AI1" s="23"/>
      <c r="AJ1" s="124"/>
    </row>
    <row r="2" spans="1:42" ht="6" customHeight="1" x14ac:dyDescent="0.3">
      <c r="A2" s="253"/>
      <c r="B2" s="253"/>
      <c r="C2" s="253"/>
      <c r="D2" s="253"/>
      <c r="E2" s="253"/>
      <c r="F2" s="253"/>
      <c r="G2" s="253"/>
      <c r="H2" s="253"/>
      <c r="I2" s="264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65"/>
      <c r="W2" s="253"/>
      <c r="X2" s="253"/>
      <c r="Y2" s="253"/>
      <c r="Z2" s="253"/>
      <c r="AA2" s="253"/>
      <c r="AB2" s="264"/>
      <c r="AC2" s="266"/>
      <c r="AD2" s="266"/>
      <c r="AE2" s="266"/>
      <c r="AF2" s="266"/>
      <c r="AG2" s="266"/>
      <c r="AH2" s="256"/>
    </row>
    <row r="3" spans="1:42" ht="7.5" customHeigh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6"/>
    </row>
    <row r="4" spans="1:42" ht="42.75" customHeight="1" x14ac:dyDescent="0.3">
      <c r="A4" s="890" t="s">
        <v>368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2"/>
    </row>
    <row r="5" spans="1:42" ht="13.7" customHeight="1" x14ac:dyDescent="0.3">
      <c r="A5" s="267"/>
      <c r="B5" s="267"/>
      <c r="C5" s="268"/>
      <c r="D5" s="268"/>
      <c r="E5" s="268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9"/>
      <c r="AF5" s="267"/>
      <c r="AG5" s="267"/>
      <c r="AH5" s="270"/>
    </row>
    <row r="6" spans="1:42" ht="22.5" customHeight="1" x14ac:dyDescent="0.3">
      <c r="A6" s="271"/>
      <c r="B6" s="235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883" t="s">
        <v>153</v>
      </c>
      <c r="AA6" s="884"/>
      <c r="AB6" s="884"/>
      <c r="AC6" s="884"/>
      <c r="AD6" s="884"/>
      <c r="AE6" s="884"/>
      <c r="AF6" s="884"/>
      <c r="AG6" s="885"/>
      <c r="AH6" s="159"/>
      <c r="AK6" s="116">
        <f>_2_16</f>
        <v>0</v>
      </c>
    </row>
    <row r="7" spans="1:42" ht="15" customHeight="1" x14ac:dyDescent="0.3">
      <c r="A7" s="274" t="s">
        <v>252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35"/>
      <c r="S7" s="261"/>
      <c r="T7" s="261"/>
      <c r="U7" s="261"/>
      <c r="V7" s="261"/>
      <c r="W7" s="261"/>
      <c r="X7" s="427">
        <v>401</v>
      </c>
      <c r="Y7" s="179"/>
      <c r="Z7" s="859">
        <f>SUM(_4_02,_4_04,_4_05)</f>
        <v>0</v>
      </c>
      <c r="AA7" s="860"/>
      <c r="AB7" s="860"/>
      <c r="AC7" s="860"/>
      <c r="AD7" s="860"/>
      <c r="AE7" s="860"/>
      <c r="AF7" s="860"/>
      <c r="AG7" s="861"/>
      <c r="AH7" s="159"/>
    </row>
    <row r="8" spans="1:42" ht="15" customHeight="1" x14ac:dyDescent="0.3">
      <c r="A8" s="261"/>
      <c r="B8" s="273" t="s">
        <v>347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35"/>
      <c r="S8" s="261"/>
      <c r="T8" s="261"/>
      <c r="U8" s="261"/>
      <c r="V8" s="261"/>
      <c r="W8" s="261"/>
      <c r="X8" s="239">
        <v>402</v>
      </c>
      <c r="Y8" s="228"/>
      <c r="Z8" s="826"/>
      <c r="AA8" s="827"/>
      <c r="AB8" s="827"/>
      <c r="AC8" s="827"/>
      <c r="AD8" s="827"/>
      <c r="AE8" s="827"/>
      <c r="AF8" s="827"/>
      <c r="AG8" s="828"/>
      <c r="AH8" s="159"/>
    </row>
    <row r="9" spans="1:42" ht="15" customHeight="1" x14ac:dyDescent="0.3">
      <c r="A9" s="261" t="s">
        <v>255</v>
      </c>
      <c r="B9" s="235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35"/>
      <c r="S9" s="261"/>
      <c r="T9" s="261"/>
      <c r="U9" s="261"/>
      <c r="V9" s="261"/>
      <c r="W9" s="261"/>
      <c r="X9" s="239">
        <v>403</v>
      </c>
      <c r="Y9" s="228"/>
      <c r="Z9" s="826"/>
      <c r="AA9" s="827"/>
      <c r="AB9" s="827"/>
      <c r="AC9" s="827"/>
      <c r="AD9" s="827"/>
      <c r="AE9" s="827"/>
      <c r="AF9" s="827"/>
      <c r="AG9" s="828"/>
      <c r="AH9" s="159"/>
      <c r="AJ9" s="124"/>
    </row>
    <row r="10" spans="1:42" ht="15" customHeight="1" x14ac:dyDescent="0.3">
      <c r="A10" s="274"/>
      <c r="B10" s="273" t="s">
        <v>44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39">
        <v>404</v>
      </c>
      <c r="Y10" s="228"/>
      <c r="Z10" s="826"/>
      <c r="AA10" s="827"/>
      <c r="AB10" s="827"/>
      <c r="AC10" s="827"/>
      <c r="AD10" s="827"/>
      <c r="AE10" s="827"/>
      <c r="AF10" s="827"/>
      <c r="AG10" s="828"/>
      <c r="AH10" s="159"/>
      <c r="AJ10" s="124"/>
    </row>
    <row r="11" spans="1:42" ht="15" customHeight="1" x14ac:dyDescent="0.3">
      <c r="A11" s="261"/>
      <c r="B11" s="273" t="s">
        <v>89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35"/>
      <c r="S11" s="261"/>
      <c r="T11" s="261"/>
      <c r="U11" s="261"/>
      <c r="V11" s="261"/>
      <c r="W11" s="261"/>
      <c r="X11" s="239">
        <v>405</v>
      </c>
      <c r="Y11" s="228"/>
      <c r="Z11" s="826"/>
      <c r="AA11" s="827"/>
      <c r="AB11" s="827"/>
      <c r="AC11" s="827"/>
      <c r="AD11" s="827"/>
      <c r="AE11" s="827"/>
      <c r="AF11" s="827"/>
      <c r="AG11" s="828"/>
      <c r="AH11" s="159"/>
      <c r="AJ11" s="125"/>
    </row>
    <row r="12" spans="1:42" s="61" customFormat="1" ht="15" customHeight="1" x14ac:dyDescent="0.25">
      <c r="A12" s="274" t="s">
        <v>256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99"/>
      <c r="S12" s="274"/>
      <c r="T12" s="274"/>
      <c r="U12" s="274"/>
      <c r="V12" s="274"/>
      <c r="W12" s="274"/>
      <c r="X12" s="427">
        <v>406</v>
      </c>
      <c r="Y12" s="272"/>
      <c r="Z12" s="859">
        <f>_4_07+_4_08+_4_09</f>
        <v>0</v>
      </c>
      <c r="AA12" s="860"/>
      <c r="AB12" s="860"/>
      <c r="AC12" s="860"/>
      <c r="AD12" s="860"/>
      <c r="AE12" s="860"/>
      <c r="AF12" s="860"/>
      <c r="AG12" s="861"/>
      <c r="AH12" s="275"/>
      <c r="AI12" s="64"/>
      <c r="AJ12" s="126"/>
      <c r="AK12" s="127"/>
      <c r="AL12" s="127"/>
      <c r="AM12" s="127"/>
      <c r="AN12" s="127"/>
      <c r="AO12" s="127"/>
      <c r="AP12" s="46"/>
    </row>
    <row r="13" spans="1:42" ht="15" customHeight="1" x14ac:dyDescent="0.3">
      <c r="A13" s="235"/>
      <c r="B13" s="273" t="s">
        <v>43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35"/>
      <c r="S13" s="261"/>
      <c r="T13" s="261"/>
      <c r="U13" s="261"/>
      <c r="V13" s="261"/>
      <c r="W13" s="261"/>
      <c r="X13" s="239">
        <v>407</v>
      </c>
      <c r="Y13" s="228"/>
      <c r="Z13" s="826"/>
      <c r="AA13" s="827"/>
      <c r="AB13" s="827"/>
      <c r="AC13" s="827"/>
      <c r="AD13" s="827"/>
      <c r="AE13" s="827"/>
      <c r="AF13" s="827"/>
      <c r="AG13" s="828"/>
      <c r="AH13" s="159"/>
      <c r="AJ13" s="128"/>
    </row>
    <row r="14" spans="1:42" ht="15" customHeight="1" x14ac:dyDescent="0.3">
      <c r="A14" s="235"/>
      <c r="B14" s="273" t="s">
        <v>112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35"/>
      <c r="S14" s="261"/>
      <c r="T14" s="261"/>
      <c r="U14" s="261"/>
      <c r="V14" s="261"/>
      <c r="W14" s="261"/>
      <c r="X14" s="239">
        <v>408</v>
      </c>
      <c r="Y14" s="228"/>
      <c r="Z14" s="826"/>
      <c r="AA14" s="827"/>
      <c r="AB14" s="827"/>
      <c r="AC14" s="827"/>
      <c r="AD14" s="827"/>
      <c r="AE14" s="827"/>
      <c r="AF14" s="827"/>
      <c r="AG14" s="828"/>
      <c r="AH14" s="159"/>
      <c r="AJ14" s="128"/>
    </row>
    <row r="15" spans="1:42" ht="15" customHeight="1" x14ac:dyDescent="0.3">
      <c r="A15" s="235"/>
      <c r="B15" s="273" t="s">
        <v>113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35"/>
      <c r="S15" s="261"/>
      <c r="T15" s="261"/>
      <c r="U15" s="261"/>
      <c r="V15" s="261"/>
      <c r="W15" s="261"/>
      <c r="X15" s="239">
        <v>409</v>
      </c>
      <c r="Y15" s="228"/>
      <c r="Z15" s="862"/>
      <c r="AA15" s="863"/>
      <c r="AB15" s="863"/>
      <c r="AC15" s="863"/>
      <c r="AD15" s="863"/>
      <c r="AE15" s="863"/>
      <c r="AF15" s="863"/>
      <c r="AG15" s="864"/>
      <c r="AH15" s="159"/>
      <c r="AJ15" s="128"/>
    </row>
    <row r="16" spans="1:42" s="61" customFormat="1" ht="15" customHeight="1" x14ac:dyDescent="0.25">
      <c r="A16" s="274" t="s">
        <v>224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99"/>
      <c r="S16" s="274"/>
      <c r="T16" s="274"/>
      <c r="U16" s="274"/>
      <c r="V16" s="274"/>
      <c r="W16" s="274"/>
      <c r="X16" s="427">
        <v>410</v>
      </c>
      <c r="Y16" s="272"/>
      <c r="Z16" s="870"/>
      <c r="AA16" s="871"/>
      <c r="AB16" s="871"/>
      <c r="AC16" s="871"/>
      <c r="AD16" s="871"/>
      <c r="AE16" s="871"/>
      <c r="AF16" s="871"/>
      <c r="AG16" s="872"/>
      <c r="AH16" s="275"/>
      <c r="AI16" s="64"/>
      <c r="AJ16" s="129"/>
      <c r="AK16" s="127"/>
      <c r="AL16" s="127"/>
      <c r="AM16" s="127"/>
      <c r="AN16" s="127"/>
      <c r="AO16" s="127"/>
      <c r="AP16" s="46"/>
    </row>
    <row r="17" spans="1:42" s="61" customFormat="1" ht="15" customHeight="1" x14ac:dyDescent="0.25">
      <c r="A17" s="274" t="s">
        <v>253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99"/>
      <c r="S17" s="274"/>
      <c r="T17" s="274"/>
      <c r="U17" s="274"/>
      <c r="V17" s="274"/>
      <c r="W17" s="274"/>
      <c r="X17" s="427">
        <v>411</v>
      </c>
      <c r="Y17" s="272"/>
      <c r="Z17" s="870"/>
      <c r="AA17" s="871"/>
      <c r="AB17" s="871"/>
      <c r="AC17" s="871"/>
      <c r="AD17" s="871"/>
      <c r="AE17" s="871"/>
      <c r="AF17" s="871"/>
      <c r="AG17" s="872"/>
      <c r="AH17" s="275"/>
      <c r="AI17" s="64"/>
      <c r="AJ17" s="129"/>
      <c r="AK17" s="127"/>
      <c r="AL17" s="127"/>
      <c r="AM17" s="127"/>
      <c r="AN17" s="127"/>
      <c r="AO17" s="127"/>
      <c r="AP17" s="46"/>
    </row>
    <row r="18" spans="1:42" s="61" customFormat="1" ht="15" customHeight="1" x14ac:dyDescent="0.25">
      <c r="A18" s="274" t="s">
        <v>257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99"/>
      <c r="S18" s="274"/>
      <c r="T18" s="274"/>
      <c r="U18" s="274"/>
      <c r="V18" s="274"/>
      <c r="W18" s="274"/>
      <c r="X18" s="427">
        <v>412</v>
      </c>
      <c r="Y18" s="272"/>
      <c r="Z18" s="859">
        <f>_4_13+_4_14+_4_15</f>
        <v>0</v>
      </c>
      <c r="AA18" s="860"/>
      <c r="AB18" s="860"/>
      <c r="AC18" s="860"/>
      <c r="AD18" s="860"/>
      <c r="AE18" s="860"/>
      <c r="AF18" s="860"/>
      <c r="AG18" s="861"/>
      <c r="AH18" s="275"/>
      <c r="AI18" s="64"/>
      <c r="AJ18" s="129"/>
      <c r="AK18" s="127"/>
      <c r="AL18" s="127"/>
      <c r="AM18" s="127"/>
      <c r="AN18" s="127"/>
      <c r="AO18" s="127"/>
      <c r="AP18" s="46"/>
    </row>
    <row r="19" spans="1:42" ht="15" customHeight="1" x14ac:dyDescent="0.3">
      <c r="A19" s="235"/>
      <c r="B19" s="273" t="s">
        <v>114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35"/>
      <c r="S19" s="261"/>
      <c r="T19" s="261"/>
      <c r="U19" s="261"/>
      <c r="V19" s="261"/>
      <c r="W19" s="261"/>
      <c r="X19" s="239">
        <v>413</v>
      </c>
      <c r="Y19" s="228"/>
      <c r="Z19" s="826"/>
      <c r="AA19" s="827"/>
      <c r="AB19" s="827"/>
      <c r="AC19" s="827"/>
      <c r="AD19" s="827"/>
      <c r="AE19" s="827"/>
      <c r="AF19" s="827"/>
      <c r="AG19" s="828"/>
      <c r="AH19" s="159"/>
      <c r="AI19" s="64"/>
      <c r="AJ19" s="128"/>
    </row>
    <row r="20" spans="1:42" ht="15" customHeight="1" x14ac:dyDescent="0.3">
      <c r="A20" s="235"/>
      <c r="B20" s="273" t="s">
        <v>115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35"/>
      <c r="S20" s="261"/>
      <c r="T20" s="261"/>
      <c r="U20" s="261"/>
      <c r="V20" s="261"/>
      <c r="W20" s="261"/>
      <c r="X20" s="239">
        <v>414</v>
      </c>
      <c r="Y20" s="228"/>
      <c r="Z20" s="826"/>
      <c r="AA20" s="827"/>
      <c r="AB20" s="827"/>
      <c r="AC20" s="827"/>
      <c r="AD20" s="827"/>
      <c r="AE20" s="827"/>
      <c r="AF20" s="827"/>
      <c r="AG20" s="828"/>
      <c r="AH20" s="159"/>
      <c r="AI20" s="64"/>
      <c r="AJ20" s="129"/>
    </row>
    <row r="21" spans="1:42" ht="15" customHeight="1" x14ac:dyDescent="0.3">
      <c r="A21" s="235"/>
      <c r="B21" s="273" t="s">
        <v>116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35"/>
      <c r="S21" s="261"/>
      <c r="T21" s="261"/>
      <c r="U21" s="261"/>
      <c r="V21" s="261"/>
      <c r="W21" s="261"/>
      <c r="X21" s="239">
        <v>415</v>
      </c>
      <c r="Y21" s="228"/>
      <c r="Z21" s="862"/>
      <c r="AA21" s="863"/>
      <c r="AB21" s="863"/>
      <c r="AC21" s="863"/>
      <c r="AD21" s="863"/>
      <c r="AE21" s="863"/>
      <c r="AF21" s="863"/>
      <c r="AG21" s="864"/>
      <c r="AH21" s="159"/>
      <c r="AI21" s="64"/>
      <c r="AJ21" s="129"/>
    </row>
    <row r="22" spans="1:42" s="61" customFormat="1" ht="15" customHeight="1" x14ac:dyDescent="0.25">
      <c r="A22" s="274" t="s">
        <v>258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99"/>
      <c r="S22" s="274"/>
      <c r="T22" s="274"/>
      <c r="U22" s="274"/>
      <c r="V22" s="274"/>
      <c r="W22" s="274"/>
      <c r="X22" s="427">
        <v>416</v>
      </c>
      <c r="Y22" s="272"/>
      <c r="Z22" s="859">
        <f>_4_17+_4_18+_4_19</f>
        <v>0</v>
      </c>
      <c r="AA22" s="860"/>
      <c r="AB22" s="860"/>
      <c r="AC22" s="860"/>
      <c r="AD22" s="860"/>
      <c r="AE22" s="860"/>
      <c r="AF22" s="860"/>
      <c r="AG22" s="861"/>
      <c r="AH22" s="275"/>
      <c r="AI22" s="64"/>
      <c r="AJ22" s="129"/>
      <c r="AK22" s="127"/>
      <c r="AL22" s="127"/>
      <c r="AM22" s="127"/>
      <c r="AN22" s="127"/>
      <c r="AO22" s="127"/>
      <c r="AP22" s="46"/>
    </row>
    <row r="23" spans="1:42" ht="15" customHeight="1" x14ac:dyDescent="0.3">
      <c r="A23" s="235"/>
      <c r="B23" s="273" t="s">
        <v>114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35"/>
      <c r="S23" s="261"/>
      <c r="T23" s="261"/>
      <c r="U23" s="261"/>
      <c r="V23" s="261"/>
      <c r="W23" s="261"/>
      <c r="X23" s="239">
        <v>417</v>
      </c>
      <c r="Y23" s="228"/>
      <c r="Z23" s="826"/>
      <c r="AA23" s="827"/>
      <c r="AB23" s="827"/>
      <c r="AC23" s="827"/>
      <c r="AD23" s="827"/>
      <c r="AE23" s="827"/>
      <c r="AF23" s="827"/>
      <c r="AG23" s="828"/>
      <c r="AH23" s="159"/>
      <c r="AI23" s="64"/>
      <c r="AJ23" s="129"/>
    </row>
    <row r="24" spans="1:42" ht="15" customHeight="1" x14ac:dyDescent="0.3">
      <c r="A24" s="235"/>
      <c r="B24" s="273" t="s">
        <v>115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35"/>
      <c r="S24" s="261"/>
      <c r="T24" s="261"/>
      <c r="U24" s="261"/>
      <c r="V24" s="261"/>
      <c r="W24" s="261"/>
      <c r="X24" s="239">
        <v>418</v>
      </c>
      <c r="Y24" s="228"/>
      <c r="Z24" s="826"/>
      <c r="AA24" s="827"/>
      <c r="AB24" s="827"/>
      <c r="AC24" s="827"/>
      <c r="AD24" s="827"/>
      <c r="AE24" s="827"/>
      <c r="AF24" s="827"/>
      <c r="AG24" s="828"/>
      <c r="AH24" s="159"/>
      <c r="AI24" s="64"/>
      <c r="AJ24" s="128"/>
    </row>
    <row r="25" spans="1:42" ht="15" customHeight="1" x14ac:dyDescent="0.3">
      <c r="A25" s="235"/>
      <c r="B25" s="273" t="s">
        <v>116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35"/>
      <c r="S25" s="261"/>
      <c r="T25" s="261"/>
      <c r="U25" s="261"/>
      <c r="V25" s="261"/>
      <c r="W25" s="261"/>
      <c r="X25" s="239">
        <v>419</v>
      </c>
      <c r="Y25" s="228"/>
      <c r="Z25" s="862"/>
      <c r="AA25" s="863"/>
      <c r="AB25" s="863"/>
      <c r="AC25" s="863"/>
      <c r="AD25" s="863"/>
      <c r="AE25" s="863"/>
      <c r="AF25" s="863"/>
      <c r="AG25" s="864"/>
      <c r="AH25" s="159"/>
      <c r="AJ25" s="124"/>
    </row>
    <row r="26" spans="1:42" s="61" customFormat="1" ht="15" customHeight="1" x14ac:dyDescent="0.25">
      <c r="A26" s="274" t="s">
        <v>254</v>
      </c>
      <c r="B26" s="29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427">
        <v>420</v>
      </c>
      <c r="Y26" s="272"/>
      <c r="Z26" s="870"/>
      <c r="AA26" s="871"/>
      <c r="AB26" s="871"/>
      <c r="AC26" s="871"/>
      <c r="AD26" s="871"/>
      <c r="AE26" s="871"/>
      <c r="AF26" s="871"/>
      <c r="AG26" s="872"/>
      <c r="AH26" s="275"/>
      <c r="AI26" s="64"/>
      <c r="AJ26" s="126"/>
      <c r="AK26" s="127"/>
      <c r="AL26" s="127"/>
      <c r="AM26" s="127"/>
      <c r="AN26" s="127"/>
      <c r="AO26" s="127"/>
      <c r="AP26" s="46"/>
    </row>
    <row r="27" spans="1:42" ht="15" customHeight="1" x14ac:dyDescent="0.3">
      <c r="A27" s="235"/>
      <c r="B27" s="273" t="s">
        <v>282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39">
        <v>421</v>
      </c>
      <c r="Y27" s="228"/>
      <c r="Z27" s="826"/>
      <c r="AA27" s="827"/>
      <c r="AB27" s="827"/>
      <c r="AC27" s="827"/>
      <c r="AD27" s="827"/>
      <c r="AE27" s="827"/>
      <c r="AF27" s="827"/>
      <c r="AG27" s="828"/>
      <c r="AH27" s="159"/>
      <c r="AJ27" s="128"/>
    </row>
    <row r="28" spans="1:42" ht="9.75" customHeight="1" x14ac:dyDescent="0.3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28"/>
      <c r="Y28" s="228"/>
      <c r="Z28" s="278"/>
      <c r="AA28" s="278"/>
      <c r="AB28" s="278"/>
      <c r="AC28" s="278"/>
      <c r="AD28" s="278"/>
      <c r="AE28" s="278"/>
      <c r="AF28" s="278"/>
      <c r="AG28" s="278"/>
      <c r="AH28" s="159"/>
      <c r="AJ28" s="124"/>
    </row>
    <row r="29" spans="1:42" s="61" customFormat="1" ht="15" customHeight="1" x14ac:dyDescent="0.25">
      <c r="A29" s="274" t="s">
        <v>178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99"/>
      <c r="S29" s="274"/>
      <c r="T29" s="274"/>
      <c r="U29" s="274"/>
      <c r="V29" s="274"/>
      <c r="W29" s="274"/>
      <c r="X29" s="272">
        <v>422</v>
      </c>
      <c r="Y29" s="272"/>
      <c r="Z29" s="830">
        <f>SUM(_4_01,_4_06,_4_10,_4_11,_4_12,_4_16,_4_20)</f>
        <v>0</v>
      </c>
      <c r="AA29" s="831"/>
      <c r="AB29" s="831"/>
      <c r="AC29" s="831"/>
      <c r="AD29" s="831"/>
      <c r="AE29" s="831"/>
      <c r="AF29" s="831"/>
      <c r="AG29" s="832"/>
      <c r="AH29" s="275"/>
      <c r="AI29" s="64"/>
      <c r="AJ29" s="130"/>
      <c r="AK29" s="127"/>
      <c r="AL29" s="127"/>
      <c r="AM29" s="127"/>
      <c r="AN29" s="127"/>
      <c r="AO29" s="127"/>
      <c r="AP29" s="46"/>
    </row>
    <row r="30" spans="1:42" ht="8.4499999999999993" customHeight="1" x14ac:dyDescent="0.3">
      <c r="A30" s="313"/>
      <c r="B30" s="279"/>
      <c r="C30" s="279"/>
      <c r="D30" s="279"/>
      <c r="E30" s="466"/>
      <c r="F30" s="467"/>
      <c r="G30" s="467"/>
      <c r="H30" s="467"/>
      <c r="I30" s="467"/>
      <c r="J30" s="279"/>
      <c r="K30" s="279"/>
      <c r="L30" s="279"/>
      <c r="M30" s="279"/>
      <c r="N30" s="279"/>
      <c r="O30" s="279"/>
      <c r="P30" s="279"/>
      <c r="Q30" s="280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167"/>
      <c r="AJ30" s="130"/>
    </row>
    <row r="31" spans="1:42" s="38" customFormat="1" ht="4.7" customHeight="1" x14ac:dyDescent="0.2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9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160"/>
      <c r="AI31" s="52"/>
      <c r="AJ31" s="131"/>
      <c r="AK31" s="131"/>
      <c r="AL31" s="131"/>
      <c r="AM31" s="131"/>
      <c r="AN31" s="131"/>
      <c r="AO31" s="131"/>
      <c r="AP31" s="41"/>
    </row>
    <row r="32" spans="1:42" s="71" customFormat="1" ht="15" customHeight="1" x14ac:dyDescent="0.2">
      <c r="A32" s="865" t="s">
        <v>152</v>
      </c>
      <c r="B32" s="865"/>
      <c r="C32" s="865"/>
      <c r="D32" s="865"/>
      <c r="E32" s="865"/>
      <c r="F32" s="865"/>
      <c r="G32" s="865"/>
      <c r="H32" s="865"/>
      <c r="I32" s="865"/>
      <c r="J32" s="865"/>
      <c r="K32" s="865"/>
      <c r="L32" s="865"/>
      <c r="M32" s="865"/>
      <c r="N32" s="865"/>
      <c r="O32" s="865"/>
      <c r="P32" s="865"/>
      <c r="Q32" s="865"/>
      <c r="R32" s="865"/>
      <c r="S32" s="865"/>
      <c r="T32" s="865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285"/>
      <c r="AI32" s="72"/>
      <c r="AJ32" s="132"/>
      <c r="AK32" s="132"/>
      <c r="AL32" s="132"/>
      <c r="AM32" s="132"/>
      <c r="AN32" s="132"/>
      <c r="AO32" s="132"/>
      <c r="AP32" s="88"/>
    </row>
    <row r="33" spans="1:42" s="71" customFormat="1" ht="15" customHeight="1" x14ac:dyDescent="0.2">
      <c r="A33" s="712"/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285"/>
      <c r="AI33" s="72"/>
      <c r="AJ33" s="132"/>
      <c r="AK33" s="132"/>
      <c r="AL33" s="132"/>
      <c r="AM33" s="132"/>
      <c r="AN33" s="132"/>
      <c r="AO33" s="132"/>
      <c r="AP33" s="88"/>
    </row>
    <row r="34" spans="1:42" s="71" customFormat="1" ht="3" customHeight="1" x14ac:dyDescent="0.2">
      <c r="A34" s="712"/>
      <c r="B34" s="712"/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285"/>
      <c r="AI34" s="72"/>
      <c r="AJ34" s="132"/>
      <c r="AK34" s="132"/>
      <c r="AL34" s="132"/>
      <c r="AM34" s="132"/>
      <c r="AN34" s="132"/>
      <c r="AO34" s="132"/>
      <c r="AP34" s="88"/>
    </row>
    <row r="35" spans="1:42" s="71" customFormat="1" ht="15" hidden="1" customHeight="1" x14ac:dyDescent="0.2">
      <c r="A35" s="284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85"/>
      <c r="AI35" s="72"/>
      <c r="AJ35" s="132"/>
      <c r="AK35" s="132"/>
      <c r="AL35" s="132"/>
      <c r="AM35" s="132"/>
      <c r="AN35" s="132"/>
      <c r="AO35" s="132"/>
      <c r="AP35" s="88"/>
    </row>
    <row r="36" spans="1:42" s="71" customFormat="1" ht="48.75" customHeight="1" x14ac:dyDescent="0.2">
      <c r="A36" s="887" t="s">
        <v>369</v>
      </c>
      <c r="B36" s="888"/>
      <c r="C36" s="888"/>
      <c r="D36" s="888"/>
      <c r="E36" s="888"/>
      <c r="F36" s="888"/>
      <c r="G36" s="888"/>
      <c r="H36" s="888"/>
      <c r="I36" s="888"/>
      <c r="J36" s="888"/>
      <c r="K36" s="888"/>
      <c r="L36" s="888"/>
      <c r="M36" s="888"/>
      <c r="N36" s="888"/>
      <c r="O36" s="888"/>
      <c r="P36" s="888"/>
      <c r="Q36" s="888"/>
      <c r="R36" s="888"/>
      <c r="S36" s="888"/>
      <c r="T36" s="888"/>
      <c r="U36" s="888"/>
      <c r="V36" s="888"/>
      <c r="W36" s="888"/>
      <c r="X36" s="888"/>
      <c r="Y36" s="888"/>
      <c r="Z36" s="888"/>
      <c r="AA36" s="888"/>
      <c r="AB36" s="888"/>
      <c r="AC36" s="888"/>
      <c r="AD36" s="888"/>
      <c r="AE36" s="888"/>
      <c r="AF36" s="888"/>
      <c r="AG36" s="888"/>
      <c r="AH36" s="889"/>
      <c r="AI36" s="72"/>
      <c r="AJ36" s="133"/>
      <c r="AK36" s="132"/>
      <c r="AL36" s="132"/>
      <c r="AM36" s="132"/>
      <c r="AN36" s="132"/>
      <c r="AO36" s="132"/>
      <c r="AP36" s="88"/>
    </row>
    <row r="37" spans="1:42" s="71" customFormat="1" ht="9.75" customHeight="1" x14ac:dyDescent="0.2">
      <c r="A37" s="874"/>
      <c r="B37" s="875"/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6"/>
      <c r="AI37" s="72"/>
      <c r="AJ37" s="132"/>
      <c r="AK37" s="132"/>
      <c r="AL37" s="132"/>
      <c r="AM37" s="132"/>
      <c r="AN37" s="132"/>
      <c r="AO37" s="132"/>
      <c r="AP37" s="88"/>
    </row>
    <row r="38" spans="1:42" s="71" customFormat="1" ht="19.5" customHeight="1" x14ac:dyDescent="0.2">
      <c r="A38" s="84"/>
      <c r="B38" s="83"/>
      <c r="C38" s="285"/>
      <c r="D38" s="285"/>
      <c r="E38" s="285"/>
      <c r="F38" s="286"/>
      <c r="G38" s="285"/>
      <c r="H38" s="286"/>
      <c r="I38" s="285"/>
      <c r="J38" s="877" t="s">
        <v>153</v>
      </c>
      <c r="K38" s="878"/>
      <c r="L38" s="878"/>
      <c r="M38" s="878"/>
      <c r="N38" s="878"/>
      <c r="O38" s="878"/>
      <c r="P38" s="878"/>
      <c r="Q38" s="878"/>
      <c r="R38" s="878"/>
      <c r="S38" s="878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9"/>
      <c r="AH38" s="287"/>
      <c r="AI38" s="72"/>
      <c r="AJ38" s="132"/>
      <c r="AK38" s="132"/>
      <c r="AL38" s="132"/>
      <c r="AM38" s="132"/>
      <c r="AN38" s="132"/>
      <c r="AO38" s="132"/>
      <c r="AP38" s="88"/>
    </row>
    <row r="39" spans="1:42" s="71" customFormat="1" ht="15" customHeight="1" x14ac:dyDescent="0.2">
      <c r="A39" s="84"/>
      <c r="B39" s="83"/>
      <c r="C39" s="449"/>
      <c r="D39" s="449"/>
      <c r="E39" s="449"/>
      <c r="F39" s="465"/>
      <c r="G39" s="83"/>
      <c r="H39" s="83"/>
      <c r="I39" s="83"/>
      <c r="J39" s="880">
        <v>2019</v>
      </c>
      <c r="K39" s="881"/>
      <c r="L39" s="881"/>
      <c r="M39" s="881"/>
      <c r="N39" s="881"/>
      <c r="O39" s="881"/>
      <c r="P39" s="881"/>
      <c r="Q39" s="882"/>
      <c r="R39" s="883" t="s">
        <v>348</v>
      </c>
      <c r="S39" s="884"/>
      <c r="T39" s="884"/>
      <c r="U39" s="884"/>
      <c r="V39" s="884"/>
      <c r="W39" s="884"/>
      <c r="X39" s="884"/>
      <c r="Y39" s="885"/>
      <c r="Z39" s="883" t="s">
        <v>370</v>
      </c>
      <c r="AA39" s="884"/>
      <c r="AB39" s="884"/>
      <c r="AC39" s="884"/>
      <c r="AD39" s="884"/>
      <c r="AE39" s="884"/>
      <c r="AF39" s="884"/>
      <c r="AG39" s="885"/>
      <c r="AH39" s="287"/>
      <c r="AI39" s="72"/>
      <c r="AJ39" s="132"/>
      <c r="AK39" s="132"/>
      <c r="AL39" s="132"/>
      <c r="AM39" s="132"/>
      <c r="AN39" s="132"/>
      <c r="AO39" s="132"/>
      <c r="AP39" s="88"/>
    </row>
    <row r="40" spans="1:42" s="71" customFormat="1" ht="15" customHeight="1" x14ac:dyDescent="0.2">
      <c r="A40" s="285"/>
      <c r="B40" s="866" t="s">
        <v>154</v>
      </c>
      <c r="C40" s="866"/>
      <c r="D40" s="866"/>
      <c r="E40" s="866"/>
      <c r="F40" s="866"/>
      <c r="G40" s="866"/>
      <c r="H40" s="866"/>
      <c r="I40" s="358">
        <v>501</v>
      </c>
      <c r="J40" s="867"/>
      <c r="K40" s="868"/>
      <c r="L40" s="868"/>
      <c r="M40" s="868"/>
      <c r="N40" s="868"/>
      <c r="O40" s="868"/>
      <c r="P40" s="868"/>
      <c r="Q40" s="869"/>
      <c r="R40" s="867"/>
      <c r="S40" s="868"/>
      <c r="T40" s="868"/>
      <c r="U40" s="868"/>
      <c r="V40" s="868"/>
      <c r="W40" s="868"/>
      <c r="X40" s="868"/>
      <c r="Y40" s="869"/>
      <c r="Z40" s="867"/>
      <c r="AA40" s="868"/>
      <c r="AB40" s="868"/>
      <c r="AC40" s="868"/>
      <c r="AD40" s="868"/>
      <c r="AE40" s="868"/>
      <c r="AF40" s="868"/>
      <c r="AG40" s="869"/>
      <c r="AH40" s="287"/>
      <c r="AI40" s="72"/>
      <c r="AJ40" s="132"/>
      <c r="AK40" s="132"/>
      <c r="AL40" s="132"/>
      <c r="AM40" s="132"/>
      <c r="AN40" s="132"/>
      <c r="AO40" s="132"/>
      <c r="AP40" s="88"/>
    </row>
    <row r="41" spans="1:42" s="71" customFormat="1" ht="15" customHeight="1" x14ac:dyDescent="0.2">
      <c r="A41" s="285"/>
      <c r="B41" s="866" t="s">
        <v>155</v>
      </c>
      <c r="C41" s="866"/>
      <c r="D41" s="866"/>
      <c r="E41" s="866"/>
      <c r="F41" s="866"/>
      <c r="G41" s="866"/>
      <c r="H41" s="866"/>
      <c r="I41" s="358">
        <v>502</v>
      </c>
      <c r="J41" s="867"/>
      <c r="K41" s="868"/>
      <c r="L41" s="868"/>
      <c r="M41" s="868"/>
      <c r="N41" s="868"/>
      <c r="O41" s="868"/>
      <c r="P41" s="868"/>
      <c r="Q41" s="869"/>
      <c r="R41" s="867"/>
      <c r="S41" s="868"/>
      <c r="T41" s="868"/>
      <c r="U41" s="868"/>
      <c r="V41" s="868"/>
      <c r="W41" s="868"/>
      <c r="X41" s="868"/>
      <c r="Y41" s="869"/>
      <c r="Z41" s="867"/>
      <c r="AA41" s="868"/>
      <c r="AB41" s="868"/>
      <c r="AC41" s="868"/>
      <c r="AD41" s="868"/>
      <c r="AE41" s="868"/>
      <c r="AF41" s="868"/>
      <c r="AG41" s="869"/>
      <c r="AH41" s="287"/>
      <c r="AI41" s="72"/>
      <c r="AJ41" s="132"/>
      <c r="AK41" s="132"/>
      <c r="AL41" s="132"/>
      <c r="AM41" s="132"/>
      <c r="AN41" s="132"/>
      <c r="AO41" s="132"/>
      <c r="AP41" s="88"/>
    </row>
    <row r="42" spans="1:42" s="71" customFormat="1" ht="15" customHeight="1" x14ac:dyDescent="0.2">
      <c r="A42" s="285"/>
      <c r="B42" s="866" t="s">
        <v>156</v>
      </c>
      <c r="C42" s="866"/>
      <c r="D42" s="866"/>
      <c r="E42" s="866"/>
      <c r="F42" s="866"/>
      <c r="G42" s="866"/>
      <c r="H42" s="866"/>
      <c r="I42" s="358">
        <v>503</v>
      </c>
      <c r="J42" s="867"/>
      <c r="K42" s="868"/>
      <c r="L42" s="868"/>
      <c r="M42" s="868"/>
      <c r="N42" s="868"/>
      <c r="O42" s="868"/>
      <c r="P42" s="868"/>
      <c r="Q42" s="869"/>
      <c r="R42" s="867"/>
      <c r="S42" s="868"/>
      <c r="T42" s="868"/>
      <c r="U42" s="868"/>
      <c r="V42" s="868"/>
      <c r="W42" s="868"/>
      <c r="X42" s="868"/>
      <c r="Y42" s="869"/>
      <c r="Z42" s="867"/>
      <c r="AA42" s="868"/>
      <c r="AB42" s="868"/>
      <c r="AC42" s="868"/>
      <c r="AD42" s="868"/>
      <c r="AE42" s="868"/>
      <c r="AF42" s="868"/>
      <c r="AG42" s="869"/>
      <c r="AH42" s="287"/>
      <c r="AI42" s="72"/>
      <c r="AJ42" s="132"/>
      <c r="AK42" s="132"/>
      <c r="AL42" s="132"/>
      <c r="AM42" s="132"/>
      <c r="AN42" s="132"/>
      <c r="AO42" s="132"/>
      <c r="AP42" s="88"/>
    </row>
    <row r="43" spans="1:42" s="71" customFormat="1" ht="15" customHeight="1" x14ac:dyDescent="0.2">
      <c r="A43" s="285"/>
      <c r="B43" s="866" t="s">
        <v>157</v>
      </c>
      <c r="C43" s="866"/>
      <c r="D43" s="866"/>
      <c r="E43" s="866"/>
      <c r="F43" s="866"/>
      <c r="G43" s="866"/>
      <c r="H43" s="866"/>
      <c r="I43" s="358">
        <v>541</v>
      </c>
      <c r="J43" s="867"/>
      <c r="K43" s="868"/>
      <c r="L43" s="868"/>
      <c r="M43" s="868"/>
      <c r="N43" s="868"/>
      <c r="O43" s="868"/>
      <c r="P43" s="868"/>
      <c r="Q43" s="869"/>
      <c r="R43" s="867"/>
      <c r="S43" s="868"/>
      <c r="T43" s="868"/>
      <c r="U43" s="868"/>
      <c r="V43" s="868"/>
      <c r="W43" s="868"/>
      <c r="X43" s="868"/>
      <c r="Y43" s="869"/>
      <c r="Z43" s="867"/>
      <c r="AA43" s="868"/>
      <c r="AB43" s="868"/>
      <c r="AC43" s="868"/>
      <c r="AD43" s="868"/>
      <c r="AE43" s="868"/>
      <c r="AF43" s="868"/>
      <c r="AG43" s="869"/>
      <c r="AH43" s="287"/>
      <c r="AI43" s="72"/>
      <c r="AJ43" s="132"/>
      <c r="AK43" s="132"/>
      <c r="AL43" s="132"/>
      <c r="AM43" s="132"/>
      <c r="AN43" s="132"/>
      <c r="AO43" s="132"/>
      <c r="AP43" s="88"/>
    </row>
    <row r="44" spans="1:42" s="71" customFormat="1" ht="15" customHeight="1" x14ac:dyDescent="0.2">
      <c r="A44" s="285"/>
      <c r="B44" s="866" t="s">
        <v>158</v>
      </c>
      <c r="C44" s="866"/>
      <c r="D44" s="866"/>
      <c r="E44" s="866"/>
      <c r="F44" s="866"/>
      <c r="G44" s="866"/>
      <c r="H44" s="866"/>
      <c r="I44" s="358">
        <v>542</v>
      </c>
      <c r="J44" s="867"/>
      <c r="K44" s="868"/>
      <c r="L44" s="868"/>
      <c r="M44" s="868"/>
      <c r="N44" s="868"/>
      <c r="O44" s="868"/>
      <c r="P44" s="868"/>
      <c r="Q44" s="869"/>
      <c r="R44" s="867"/>
      <c r="S44" s="868"/>
      <c r="T44" s="868"/>
      <c r="U44" s="868"/>
      <c r="V44" s="868"/>
      <c r="W44" s="868"/>
      <c r="X44" s="868"/>
      <c r="Y44" s="869"/>
      <c r="Z44" s="867"/>
      <c r="AA44" s="868"/>
      <c r="AB44" s="868"/>
      <c r="AC44" s="868"/>
      <c r="AD44" s="868"/>
      <c r="AE44" s="868"/>
      <c r="AF44" s="868"/>
      <c r="AG44" s="869"/>
      <c r="AH44" s="287"/>
      <c r="AI44" s="72"/>
      <c r="AJ44" s="132"/>
      <c r="AK44" s="132"/>
      <c r="AL44" s="132"/>
      <c r="AM44" s="132"/>
      <c r="AN44" s="132"/>
      <c r="AO44" s="132"/>
      <c r="AP44" s="88"/>
    </row>
    <row r="45" spans="1:42" s="71" customFormat="1" ht="15" customHeight="1" x14ac:dyDescent="0.2">
      <c r="A45" s="285"/>
      <c r="B45" s="866" t="s">
        <v>159</v>
      </c>
      <c r="C45" s="866"/>
      <c r="D45" s="866"/>
      <c r="E45" s="866"/>
      <c r="F45" s="866"/>
      <c r="G45" s="866"/>
      <c r="H45" s="866"/>
      <c r="I45" s="358">
        <v>505</v>
      </c>
      <c r="J45" s="867"/>
      <c r="K45" s="868"/>
      <c r="L45" s="868"/>
      <c r="M45" s="868"/>
      <c r="N45" s="868"/>
      <c r="O45" s="868"/>
      <c r="P45" s="868"/>
      <c r="Q45" s="869"/>
      <c r="R45" s="867"/>
      <c r="S45" s="868"/>
      <c r="T45" s="868"/>
      <c r="U45" s="868"/>
      <c r="V45" s="868"/>
      <c r="W45" s="868"/>
      <c r="X45" s="868"/>
      <c r="Y45" s="869"/>
      <c r="Z45" s="867"/>
      <c r="AA45" s="868"/>
      <c r="AB45" s="868"/>
      <c r="AC45" s="868"/>
      <c r="AD45" s="868"/>
      <c r="AE45" s="868"/>
      <c r="AF45" s="868"/>
      <c r="AG45" s="869"/>
      <c r="AH45" s="287"/>
      <c r="AI45" s="72"/>
      <c r="AJ45" s="132"/>
      <c r="AK45" s="132"/>
      <c r="AL45" s="132"/>
      <c r="AM45" s="132"/>
      <c r="AN45" s="132"/>
      <c r="AO45" s="132"/>
      <c r="AP45" s="88"/>
    </row>
    <row r="46" spans="1:42" s="71" customFormat="1" ht="15" customHeight="1" x14ac:dyDescent="0.2">
      <c r="A46" s="285"/>
      <c r="B46" s="866" t="s">
        <v>160</v>
      </c>
      <c r="C46" s="866"/>
      <c r="D46" s="866"/>
      <c r="E46" s="866"/>
      <c r="F46" s="866"/>
      <c r="G46" s="866"/>
      <c r="H46" s="866"/>
      <c r="I46" s="358">
        <v>506</v>
      </c>
      <c r="J46" s="867"/>
      <c r="K46" s="868"/>
      <c r="L46" s="868"/>
      <c r="M46" s="868"/>
      <c r="N46" s="868"/>
      <c r="O46" s="868"/>
      <c r="P46" s="868"/>
      <c r="Q46" s="869"/>
      <c r="R46" s="867"/>
      <c r="S46" s="868"/>
      <c r="T46" s="868"/>
      <c r="U46" s="868"/>
      <c r="V46" s="868"/>
      <c r="W46" s="868"/>
      <c r="X46" s="868"/>
      <c r="Y46" s="869"/>
      <c r="Z46" s="867"/>
      <c r="AA46" s="868"/>
      <c r="AB46" s="868"/>
      <c r="AC46" s="868"/>
      <c r="AD46" s="868"/>
      <c r="AE46" s="868"/>
      <c r="AF46" s="868"/>
      <c r="AG46" s="869"/>
      <c r="AH46" s="287"/>
      <c r="AI46" s="72"/>
      <c r="AJ46" s="132"/>
      <c r="AK46" s="132"/>
      <c r="AL46" s="132"/>
      <c r="AM46" s="132"/>
      <c r="AN46" s="132"/>
      <c r="AO46" s="132"/>
      <c r="AP46" s="88"/>
    </row>
    <row r="47" spans="1:42" s="71" customFormat="1" ht="15" customHeight="1" x14ac:dyDescent="0.2">
      <c r="A47" s="285"/>
      <c r="B47" s="866" t="s">
        <v>161</v>
      </c>
      <c r="C47" s="866"/>
      <c r="D47" s="866"/>
      <c r="E47" s="866"/>
      <c r="F47" s="866"/>
      <c r="G47" s="866"/>
      <c r="H47" s="866"/>
      <c r="I47" s="358">
        <v>507</v>
      </c>
      <c r="J47" s="867"/>
      <c r="K47" s="868"/>
      <c r="L47" s="868"/>
      <c r="M47" s="868"/>
      <c r="N47" s="868"/>
      <c r="O47" s="868"/>
      <c r="P47" s="868"/>
      <c r="Q47" s="869"/>
      <c r="R47" s="867"/>
      <c r="S47" s="868"/>
      <c r="T47" s="868"/>
      <c r="U47" s="868"/>
      <c r="V47" s="868"/>
      <c r="W47" s="868"/>
      <c r="X47" s="868"/>
      <c r="Y47" s="869"/>
      <c r="Z47" s="867"/>
      <c r="AA47" s="868"/>
      <c r="AB47" s="868"/>
      <c r="AC47" s="868"/>
      <c r="AD47" s="868"/>
      <c r="AE47" s="868"/>
      <c r="AF47" s="868"/>
      <c r="AG47" s="869"/>
      <c r="AH47" s="287"/>
      <c r="AI47" s="72"/>
      <c r="AJ47" s="132"/>
      <c r="AK47" s="132"/>
      <c r="AL47" s="132"/>
      <c r="AM47" s="132"/>
      <c r="AN47" s="132"/>
      <c r="AO47" s="132"/>
      <c r="AP47" s="88"/>
    </row>
    <row r="48" spans="1:42" s="71" customFormat="1" ht="15" customHeight="1" x14ac:dyDescent="0.2">
      <c r="A48" s="285"/>
      <c r="B48" s="866" t="s">
        <v>162</v>
      </c>
      <c r="C48" s="866"/>
      <c r="D48" s="866"/>
      <c r="E48" s="866"/>
      <c r="F48" s="866"/>
      <c r="G48" s="866"/>
      <c r="H48" s="866"/>
      <c r="I48" s="358">
        <v>508</v>
      </c>
      <c r="J48" s="867"/>
      <c r="K48" s="868"/>
      <c r="L48" s="868"/>
      <c r="M48" s="868"/>
      <c r="N48" s="868"/>
      <c r="O48" s="868"/>
      <c r="P48" s="868"/>
      <c r="Q48" s="869"/>
      <c r="R48" s="867"/>
      <c r="S48" s="868"/>
      <c r="T48" s="868"/>
      <c r="U48" s="868"/>
      <c r="V48" s="868"/>
      <c r="W48" s="868"/>
      <c r="X48" s="868"/>
      <c r="Y48" s="869"/>
      <c r="Z48" s="867"/>
      <c r="AA48" s="868"/>
      <c r="AB48" s="868"/>
      <c r="AC48" s="868"/>
      <c r="AD48" s="868"/>
      <c r="AE48" s="868"/>
      <c r="AF48" s="868"/>
      <c r="AG48" s="869"/>
      <c r="AH48" s="287"/>
      <c r="AI48" s="72"/>
      <c r="AJ48" s="132"/>
      <c r="AK48" s="132"/>
      <c r="AL48" s="132"/>
      <c r="AM48" s="132"/>
      <c r="AN48" s="132"/>
      <c r="AO48" s="132"/>
      <c r="AP48" s="88"/>
    </row>
    <row r="49" spans="1:42" s="71" customFormat="1" ht="15" customHeight="1" x14ac:dyDescent="0.2">
      <c r="A49" s="285"/>
      <c r="B49" s="866" t="s">
        <v>163</v>
      </c>
      <c r="C49" s="866"/>
      <c r="D49" s="866"/>
      <c r="E49" s="866"/>
      <c r="F49" s="866"/>
      <c r="G49" s="866"/>
      <c r="H49" s="866"/>
      <c r="I49" s="358">
        <v>509</v>
      </c>
      <c r="J49" s="867"/>
      <c r="K49" s="868"/>
      <c r="L49" s="868"/>
      <c r="M49" s="868"/>
      <c r="N49" s="868"/>
      <c r="O49" s="868"/>
      <c r="P49" s="868"/>
      <c r="Q49" s="869"/>
      <c r="R49" s="867"/>
      <c r="S49" s="868"/>
      <c r="T49" s="868"/>
      <c r="U49" s="868"/>
      <c r="V49" s="868"/>
      <c r="W49" s="868"/>
      <c r="X49" s="868"/>
      <c r="Y49" s="869"/>
      <c r="Z49" s="867"/>
      <c r="AA49" s="868"/>
      <c r="AB49" s="868"/>
      <c r="AC49" s="868"/>
      <c r="AD49" s="868"/>
      <c r="AE49" s="868"/>
      <c r="AF49" s="868"/>
      <c r="AG49" s="869"/>
      <c r="AH49" s="287"/>
      <c r="AI49" s="72"/>
      <c r="AJ49" s="132"/>
      <c r="AK49" s="132"/>
      <c r="AL49" s="132"/>
      <c r="AM49" s="132"/>
      <c r="AN49" s="132"/>
      <c r="AO49" s="132"/>
      <c r="AP49" s="88"/>
    </row>
    <row r="50" spans="1:42" s="71" customFormat="1" ht="15" customHeight="1" x14ac:dyDescent="0.2">
      <c r="A50" s="285"/>
      <c r="B50" s="866" t="s">
        <v>164</v>
      </c>
      <c r="C50" s="866"/>
      <c r="D50" s="866"/>
      <c r="E50" s="866"/>
      <c r="F50" s="866"/>
      <c r="G50" s="866"/>
      <c r="H50" s="866"/>
      <c r="I50" s="358">
        <v>510</v>
      </c>
      <c r="J50" s="867"/>
      <c r="K50" s="868"/>
      <c r="L50" s="868"/>
      <c r="M50" s="868"/>
      <c r="N50" s="868"/>
      <c r="O50" s="868"/>
      <c r="P50" s="868"/>
      <c r="Q50" s="869"/>
      <c r="R50" s="867"/>
      <c r="S50" s="868"/>
      <c r="T50" s="868"/>
      <c r="U50" s="868"/>
      <c r="V50" s="868"/>
      <c r="W50" s="868"/>
      <c r="X50" s="868"/>
      <c r="Y50" s="869"/>
      <c r="Z50" s="867"/>
      <c r="AA50" s="868"/>
      <c r="AB50" s="868"/>
      <c r="AC50" s="868"/>
      <c r="AD50" s="868"/>
      <c r="AE50" s="868"/>
      <c r="AF50" s="868"/>
      <c r="AG50" s="869"/>
      <c r="AH50" s="287"/>
      <c r="AI50" s="72"/>
      <c r="AJ50" s="132"/>
      <c r="AK50" s="132"/>
      <c r="AL50" s="132"/>
      <c r="AM50" s="132"/>
      <c r="AN50" s="132"/>
      <c r="AO50" s="132"/>
      <c r="AP50" s="88"/>
    </row>
    <row r="51" spans="1:42" s="71" customFormat="1" ht="15" customHeight="1" x14ac:dyDescent="0.2">
      <c r="A51" s="285"/>
      <c r="B51" s="866" t="s">
        <v>165</v>
      </c>
      <c r="C51" s="866"/>
      <c r="D51" s="866"/>
      <c r="E51" s="866"/>
      <c r="F51" s="866"/>
      <c r="G51" s="866"/>
      <c r="H51" s="866"/>
      <c r="I51" s="358">
        <v>511</v>
      </c>
      <c r="J51" s="867"/>
      <c r="K51" s="868"/>
      <c r="L51" s="868"/>
      <c r="M51" s="868"/>
      <c r="N51" s="868"/>
      <c r="O51" s="868"/>
      <c r="P51" s="868"/>
      <c r="Q51" s="869"/>
      <c r="R51" s="867"/>
      <c r="S51" s="868"/>
      <c r="T51" s="868"/>
      <c r="U51" s="868"/>
      <c r="V51" s="868"/>
      <c r="W51" s="868"/>
      <c r="X51" s="868"/>
      <c r="Y51" s="869"/>
      <c r="Z51" s="867"/>
      <c r="AA51" s="868"/>
      <c r="AB51" s="868"/>
      <c r="AC51" s="868"/>
      <c r="AD51" s="868"/>
      <c r="AE51" s="868"/>
      <c r="AF51" s="868"/>
      <c r="AG51" s="869"/>
      <c r="AH51" s="287"/>
      <c r="AI51" s="72"/>
      <c r="AJ51" s="132"/>
      <c r="AK51" s="132"/>
      <c r="AL51" s="132"/>
      <c r="AM51" s="132"/>
      <c r="AN51" s="132"/>
      <c r="AO51" s="132"/>
      <c r="AP51" s="88"/>
    </row>
    <row r="52" spans="1:42" s="71" customFormat="1" ht="15" customHeight="1" x14ac:dyDescent="0.2">
      <c r="A52" s="285"/>
      <c r="B52" s="866" t="s">
        <v>166</v>
      </c>
      <c r="C52" s="866"/>
      <c r="D52" s="866"/>
      <c r="E52" s="866"/>
      <c r="F52" s="866"/>
      <c r="G52" s="866"/>
      <c r="H52" s="866"/>
      <c r="I52" s="358">
        <v>512</v>
      </c>
      <c r="J52" s="867"/>
      <c r="K52" s="868"/>
      <c r="L52" s="868"/>
      <c r="M52" s="868"/>
      <c r="N52" s="868"/>
      <c r="O52" s="868"/>
      <c r="P52" s="868"/>
      <c r="Q52" s="869"/>
      <c r="R52" s="867"/>
      <c r="S52" s="868"/>
      <c r="T52" s="868"/>
      <c r="U52" s="868"/>
      <c r="V52" s="868"/>
      <c r="W52" s="868"/>
      <c r="X52" s="868"/>
      <c r="Y52" s="869"/>
      <c r="Z52" s="867"/>
      <c r="AA52" s="868"/>
      <c r="AB52" s="868"/>
      <c r="AC52" s="868"/>
      <c r="AD52" s="868"/>
      <c r="AE52" s="868"/>
      <c r="AF52" s="868"/>
      <c r="AG52" s="869"/>
      <c r="AH52" s="287"/>
      <c r="AI52" s="72"/>
      <c r="AJ52" s="132"/>
      <c r="AK52" s="132"/>
      <c r="AL52" s="132"/>
      <c r="AM52" s="132"/>
      <c r="AN52" s="132"/>
      <c r="AO52" s="132"/>
      <c r="AP52" s="88"/>
    </row>
    <row r="53" spans="1:42" s="71" customFormat="1" ht="15" customHeight="1" x14ac:dyDescent="0.2">
      <c r="A53" s="285"/>
      <c r="B53" s="866" t="s">
        <v>167</v>
      </c>
      <c r="C53" s="866"/>
      <c r="D53" s="866"/>
      <c r="E53" s="866"/>
      <c r="F53" s="866"/>
      <c r="G53" s="866"/>
      <c r="H53" s="866"/>
      <c r="I53" s="358">
        <v>513</v>
      </c>
      <c r="J53" s="867"/>
      <c r="K53" s="868"/>
      <c r="L53" s="868"/>
      <c r="M53" s="868"/>
      <c r="N53" s="868"/>
      <c r="O53" s="868"/>
      <c r="P53" s="868"/>
      <c r="Q53" s="869"/>
      <c r="R53" s="867"/>
      <c r="S53" s="868"/>
      <c r="T53" s="868"/>
      <c r="U53" s="868"/>
      <c r="V53" s="868"/>
      <c r="W53" s="868"/>
      <c r="X53" s="868"/>
      <c r="Y53" s="869"/>
      <c r="Z53" s="867"/>
      <c r="AA53" s="868"/>
      <c r="AB53" s="868"/>
      <c r="AC53" s="868"/>
      <c r="AD53" s="868"/>
      <c r="AE53" s="868"/>
      <c r="AF53" s="868"/>
      <c r="AG53" s="869"/>
      <c r="AH53" s="287"/>
      <c r="AI53" s="72"/>
      <c r="AJ53" s="132"/>
      <c r="AK53" s="132"/>
      <c r="AL53" s="132"/>
      <c r="AM53" s="132"/>
      <c r="AN53" s="132"/>
      <c r="AO53" s="132"/>
      <c r="AP53" s="88"/>
    </row>
    <row r="54" spans="1:42" s="71" customFormat="1" ht="15" customHeight="1" x14ac:dyDescent="0.2">
      <c r="A54" s="285"/>
      <c r="B54" s="866" t="s">
        <v>168</v>
      </c>
      <c r="C54" s="866"/>
      <c r="D54" s="866"/>
      <c r="E54" s="866"/>
      <c r="F54" s="866"/>
      <c r="G54" s="866"/>
      <c r="H54" s="866"/>
      <c r="I54" s="358">
        <v>514</v>
      </c>
      <c r="J54" s="867"/>
      <c r="K54" s="868"/>
      <c r="L54" s="868"/>
      <c r="M54" s="868"/>
      <c r="N54" s="868"/>
      <c r="O54" s="868"/>
      <c r="P54" s="868"/>
      <c r="Q54" s="869"/>
      <c r="R54" s="867"/>
      <c r="S54" s="868"/>
      <c r="T54" s="868"/>
      <c r="U54" s="868"/>
      <c r="V54" s="868"/>
      <c r="W54" s="868"/>
      <c r="X54" s="868"/>
      <c r="Y54" s="869"/>
      <c r="Z54" s="867"/>
      <c r="AA54" s="868"/>
      <c r="AB54" s="868"/>
      <c r="AC54" s="868"/>
      <c r="AD54" s="868"/>
      <c r="AE54" s="868"/>
      <c r="AF54" s="868"/>
      <c r="AG54" s="869"/>
      <c r="AH54" s="287"/>
      <c r="AI54" s="72"/>
      <c r="AJ54" s="132"/>
      <c r="AK54" s="132"/>
      <c r="AL54" s="132"/>
      <c r="AM54" s="132"/>
      <c r="AN54" s="132"/>
      <c r="AO54" s="132"/>
      <c r="AP54" s="88"/>
    </row>
    <row r="55" spans="1:42" s="71" customFormat="1" ht="15" customHeight="1" x14ac:dyDescent="0.2">
      <c r="A55" s="285"/>
      <c r="B55" s="866" t="s">
        <v>169</v>
      </c>
      <c r="C55" s="866"/>
      <c r="D55" s="866"/>
      <c r="E55" s="866"/>
      <c r="F55" s="866"/>
      <c r="G55" s="866"/>
      <c r="H55" s="866"/>
      <c r="I55" s="358">
        <v>515</v>
      </c>
      <c r="J55" s="867"/>
      <c r="K55" s="868"/>
      <c r="L55" s="868"/>
      <c r="M55" s="868"/>
      <c r="N55" s="868"/>
      <c r="O55" s="868"/>
      <c r="P55" s="868"/>
      <c r="Q55" s="869"/>
      <c r="R55" s="867"/>
      <c r="S55" s="868"/>
      <c r="T55" s="868"/>
      <c r="U55" s="868"/>
      <c r="V55" s="868"/>
      <c r="W55" s="868"/>
      <c r="X55" s="868"/>
      <c r="Y55" s="869"/>
      <c r="Z55" s="867"/>
      <c r="AA55" s="868"/>
      <c r="AB55" s="868"/>
      <c r="AC55" s="868"/>
      <c r="AD55" s="868"/>
      <c r="AE55" s="868"/>
      <c r="AF55" s="868"/>
      <c r="AG55" s="869"/>
      <c r="AH55" s="287"/>
      <c r="AI55" s="72"/>
      <c r="AJ55" s="132"/>
      <c r="AK55" s="132"/>
      <c r="AL55" s="132"/>
      <c r="AM55" s="132"/>
      <c r="AN55" s="132"/>
      <c r="AO55" s="132"/>
      <c r="AP55" s="88"/>
    </row>
    <row r="56" spans="1:42" s="71" customFormat="1" ht="15" customHeight="1" x14ac:dyDescent="0.2">
      <c r="A56" s="285"/>
      <c r="B56" s="866" t="s">
        <v>170</v>
      </c>
      <c r="C56" s="866"/>
      <c r="D56" s="866"/>
      <c r="E56" s="866"/>
      <c r="F56" s="866"/>
      <c r="G56" s="866"/>
      <c r="H56" s="866"/>
      <c r="I56" s="358">
        <v>516</v>
      </c>
      <c r="J56" s="867"/>
      <c r="K56" s="868"/>
      <c r="L56" s="868"/>
      <c r="M56" s="868"/>
      <c r="N56" s="868"/>
      <c r="O56" s="868"/>
      <c r="P56" s="868"/>
      <c r="Q56" s="869"/>
      <c r="R56" s="867"/>
      <c r="S56" s="868"/>
      <c r="T56" s="868"/>
      <c r="U56" s="868"/>
      <c r="V56" s="868"/>
      <c r="W56" s="868"/>
      <c r="X56" s="868"/>
      <c r="Y56" s="869"/>
      <c r="Z56" s="867"/>
      <c r="AA56" s="868"/>
      <c r="AB56" s="868"/>
      <c r="AC56" s="868"/>
      <c r="AD56" s="868"/>
      <c r="AE56" s="868"/>
      <c r="AF56" s="868"/>
      <c r="AG56" s="869"/>
      <c r="AH56" s="287"/>
      <c r="AI56" s="72"/>
      <c r="AJ56" s="132"/>
      <c r="AK56" s="132"/>
      <c r="AL56" s="132"/>
      <c r="AM56" s="132"/>
      <c r="AN56" s="132"/>
      <c r="AO56" s="132"/>
      <c r="AP56" s="88"/>
    </row>
    <row r="57" spans="1:42" s="71" customFormat="1" ht="15" customHeight="1" x14ac:dyDescent="0.2">
      <c r="A57" s="285"/>
      <c r="B57" s="866" t="s">
        <v>171</v>
      </c>
      <c r="C57" s="866"/>
      <c r="D57" s="866"/>
      <c r="E57" s="866"/>
      <c r="F57" s="866"/>
      <c r="G57" s="866"/>
      <c r="H57" s="866"/>
      <c r="I57" s="358">
        <v>517</v>
      </c>
      <c r="J57" s="867"/>
      <c r="K57" s="868"/>
      <c r="L57" s="868"/>
      <c r="M57" s="868"/>
      <c r="N57" s="868"/>
      <c r="O57" s="868"/>
      <c r="P57" s="868"/>
      <c r="Q57" s="869"/>
      <c r="R57" s="867"/>
      <c r="S57" s="868"/>
      <c r="T57" s="868"/>
      <c r="U57" s="868"/>
      <c r="V57" s="868"/>
      <c r="W57" s="868"/>
      <c r="X57" s="868"/>
      <c r="Y57" s="869"/>
      <c r="Z57" s="867"/>
      <c r="AA57" s="868"/>
      <c r="AB57" s="868"/>
      <c r="AC57" s="868"/>
      <c r="AD57" s="868"/>
      <c r="AE57" s="868"/>
      <c r="AF57" s="868"/>
      <c r="AG57" s="869"/>
      <c r="AH57" s="287"/>
      <c r="AI57" s="72"/>
      <c r="AJ57" s="132"/>
      <c r="AK57" s="132"/>
      <c r="AL57" s="132"/>
      <c r="AM57" s="132"/>
      <c r="AN57" s="132"/>
      <c r="AO57" s="132"/>
      <c r="AP57" s="88"/>
    </row>
    <row r="58" spans="1:42" s="71" customFormat="1" ht="15" customHeight="1" x14ac:dyDescent="0.2">
      <c r="A58" s="285"/>
      <c r="B58" s="866" t="s">
        <v>172</v>
      </c>
      <c r="C58" s="866"/>
      <c r="D58" s="866"/>
      <c r="E58" s="866"/>
      <c r="F58" s="866"/>
      <c r="G58" s="866"/>
      <c r="H58" s="866"/>
      <c r="I58" s="358">
        <v>518</v>
      </c>
      <c r="J58" s="867"/>
      <c r="K58" s="868"/>
      <c r="L58" s="868"/>
      <c r="M58" s="868"/>
      <c r="N58" s="868"/>
      <c r="O58" s="868"/>
      <c r="P58" s="868"/>
      <c r="Q58" s="869"/>
      <c r="R58" s="867"/>
      <c r="S58" s="868"/>
      <c r="T58" s="868"/>
      <c r="U58" s="868"/>
      <c r="V58" s="868"/>
      <c r="W58" s="868"/>
      <c r="X58" s="868"/>
      <c r="Y58" s="869"/>
      <c r="Z58" s="867"/>
      <c r="AA58" s="868"/>
      <c r="AB58" s="868"/>
      <c r="AC58" s="868"/>
      <c r="AD58" s="868"/>
      <c r="AE58" s="868"/>
      <c r="AF58" s="868"/>
      <c r="AG58" s="869"/>
      <c r="AH58" s="287"/>
      <c r="AI58" s="72"/>
      <c r="AJ58" s="132"/>
      <c r="AK58" s="132"/>
      <c r="AL58" s="132"/>
      <c r="AM58" s="132"/>
      <c r="AN58" s="132"/>
      <c r="AO58" s="132"/>
      <c r="AP58" s="88"/>
    </row>
    <row r="59" spans="1:42" s="71" customFormat="1" ht="15" customHeight="1" x14ac:dyDescent="0.2">
      <c r="A59" s="285"/>
      <c r="B59" s="866" t="s">
        <v>173</v>
      </c>
      <c r="C59" s="866"/>
      <c r="D59" s="866"/>
      <c r="E59" s="866"/>
      <c r="F59" s="866"/>
      <c r="G59" s="866"/>
      <c r="H59" s="866"/>
      <c r="I59" s="358">
        <v>519</v>
      </c>
      <c r="J59" s="867"/>
      <c r="K59" s="868"/>
      <c r="L59" s="868"/>
      <c r="M59" s="868"/>
      <c r="N59" s="868"/>
      <c r="O59" s="868"/>
      <c r="P59" s="868"/>
      <c r="Q59" s="869"/>
      <c r="R59" s="867"/>
      <c r="S59" s="868"/>
      <c r="T59" s="868"/>
      <c r="U59" s="868"/>
      <c r="V59" s="868"/>
      <c r="W59" s="868"/>
      <c r="X59" s="868"/>
      <c r="Y59" s="869"/>
      <c r="Z59" s="867"/>
      <c r="AA59" s="868"/>
      <c r="AB59" s="868"/>
      <c r="AC59" s="868"/>
      <c r="AD59" s="868"/>
      <c r="AE59" s="868"/>
      <c r="AF59" s="868"/>
      <c r="AG59" s="869"/>
      <c r="AH59" s="287"/>
      <c r="AI59" s="72"/>
      <c r="AJ59" s="132"/>
      <c r="AK59" s="132"/>
      <c r="AL59" s="132"/>
      <c r="AM59" s="132"/>
      <c r="AN59" s="132"/>
      <c r="AO59" s="132"/>
      <c r="AP59" s="88"/>
    </row>
    <row r="60" spans="1:42" s="71" customFormat="1" ht="15" customHeight="1" x14ac:dyDescent="0.2">
      <c r="A60" s="285"/>
      <c r="B60" s="866" t="s">
        <v>174</v>
      </c>
      <c r="C60" s="866"/>
      <c r="D60" s="866"/>
      <c r="E60" s="866"/>
      <c r="F60" s="866"/>
      <c r="G60" s="866"/>
      <c r="H60" s="866"/>
      <c r="I60" s="358">
        <v>520</v>
      </c>
      <c r="J60" s="867"/>
      <c r="K60" s="868"/>
      <c r="L60" s="868"/>
      <c r="M60" s="868"/>
      <c r="N60" s="868"/>
      <c r="O60" s="868"/>
      <c r="P60" s="868"/>
      <c r="Q60" s="869"/>
      <c r="R60" s="867"/>
      <c r="S60" s="868"/>
      <c r="T60" s="868"/>
      <c r="U60" s="868"/>
      <c r="V60" s="868"/>
      <c r="W60" s="868"/>
      <c r="X60" s="868"/>
      <c r="Y60" s="869"/>
      <c r="Z60" s="867"/>
      <c r="AA60" s="868"/>
      <c r="AB60" s="868"/>
      <c r="AC60" s="868"/>
      <c r="AD60" s="868"/>
      <c r="AE60" s="868"/>
      <c r="AF60" s="868"/>
      <c r="AG60" s="869"/>
      <c r="AH60" s="287"/>
      <c r="AI60" s="72"/>
      <c r="AJ60" s="132"/>
      <c r="AK60" s="132"/>
      <c r="AL60" s="132"/>
      <c r="AM60" s="132"/>
      <c r="AN60" s="132"/>
      <c r="AO60" s="132"/>
      <c r="AP60" s="88"/>
    </row>
    <row r="61" spans="1:42" s="71" customFormat="1" ht="15" customHeight="1" x14ac:dyDescent="0.2">
      <c r="A61" s="85"/>
      <c r="B61" s="449"/>
      <c r="C61" s="449"/>
      <c r="D61" s="449"/>
      <c r="E61" s="449"/>
      <c r="F61" s="465"/>
      <c r="G61" s="350"/>
      <c r="H61" s="350"/>
      <c r="I61" s="358"/>
      <c r="J61" s="463"/>
      <c r="K61" s="463"/>
      <c r="L61" s="463"/>
      <c r="M61" s="463"/>
      <c r="N61" s="463"/>
      <c r="O61" s="463"/>
      <c r="P61" s="464"/>
      <c r="Q61" s="464"/>
      <c r="R61" s="464"/>
      <c r="S61" s="463"/>
      <c r="T61" s="463"/>
      <c r="U61" s="464"/>
      <c r="V61" s="464"/>
      <c r="W61" s="464"/>
      <c r="X61" s="464"/>
      <c r="Y61" s="464"/>
      <c r="Z61" s="464"/>
      <c r="AA61" s="464"/>
      <c r="AB61" s="464"/>
      <c r="AC61" s="464"/>
      <c r="AD61" s="464"/>
      <c r="AE61" s="464"/>
      <c r="AF61" s="464"/>
      <c r="AG61" s="464"/>
      <c r="AH61" s="287"/>
      <c r="AI61" s="72"/>
      <c r="AJ61" s="132"/>
      <c r="AK61" s="132"/>
      <c r="AL61" s="132"/>
      <c r="AM61" s="132"/>
      <c r="AN61" s="132"/>
      <c r="AO61" s="132"/>
      <c r="AP61" s="88"/>
    </row>
    <row r="62" spans="1:42" s="71" customFormat="1" ht="15" customHeight="1" x14ac:dyDescent="0.2">
      <c r="A62" s="86"/>
      <c r="B62" s="873" t="s">
        <v>179</v>
      </c>
      <c r="C62" s="873"/>
      <c r="D62" s="873"/>
      <c r="E62" s="873"/>
      <c r="F62" s="873"/>
      <c r="G62" s="873"/>
      <c r="H62" s="350"/>
      <c r="I62" s="358">
        <v>521</v>
      </c>
      <c r="J62" s="893">
        <f>SUM(_5_01+_5_02+_5_03+_5_41+_5_42+_505+_506+_507+_508+_509+_510+_511+_512+_513+_514+_515+_516+_517+_518+_519+_520)</f>
        <v>0</v>
      </c>
      <c r="K62" s="893"/>
      <c r="L62" s="893"/>
      <c r="M62" s="893"/>
      <c r="N62" s="893"/>
      <c r="O62" s="893"/>
      <c r="P62" s="893"/>
      <c r="Q62" s="893"/>
      <c r="R62" s="894">
        <f>_501P1+_502P1+_503P1+_541P1+_542P1+_505P1+_506P1+_507P1+_508P1+_509P1+_510P1+_511P1+_512P1+_513P1+_514P1+_515P1+_516P1+_517P1+_518P1+_519P1+_520P1</f>
        <v>0</v>
      </c>
      <c r="S62" s="893"/>
      <c r="T62" s="893"/>
      <c r="U62" s="893"/>
      <c r="V62" s="893"/>
      <c r="W62" s="893"/>
      <c r="X62" s="893"/>
      <c r="Y62" s="893"/>
      <c r="Z62" s="893">
        <f>_501P2+_502P2+_503P2+_541P2+_542P2+_505P2+_506P2+_507P2+_508P2+_509P2+_510P2+_511P2+_512P2+_513P2+_514P2+_515P2+_516P2+_517P2+_518P2+_519P2+_520P2</f>
        <v>0</v>
      </c>
      <c r="AA62" s="893"/>
      <c r="AB62" s="893"/>
      <c r="AC62" s="893"/>
      <c r="AD62" s="893"/>
      <c r="AE62" s="893"/>
      <c r="AF62" s="893"/>
      <c r="AG62" s="893"/>
      <c r="AH62" s="287"/>
      <c r="AI62" s="72"/>
      <c r="AJ62" s="132"/>
      <c r="AK62" s="132"/>
      <c r="AL62" s="132"/>
      <c r="AM62" s="132"/>
      <c r="AN62" s="132"/>
      <c r="AO62" s="132"/>
      <c r="AP62" s="88"/>
    </row>
    <row r="63" spans="1:42" s="71" customFormat="1" ht="15" customHeight="1" x14ac:dyDescent="0.2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1"/>
      <c r="AI63" s="72"/>
      <c r="AJ63" s="132"/>
      <c r="AK63" s="132"/>
      <c r="AL63" s="132"/>
      <c r="AM63" s="132"/>
      <c r="AN63" s="132"/>
      <c r="AO63" s="132"/>
      <c r="AP63" s="88"/>
    </row>
    <row r="64" spans="1:42" s="71" customFormat="1" ht="9.75" customHeight="1" x14ac:dyDescent="0.2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85"/>
      <c r="AI64" s="72"/>
      <c r="AJ64" s="132"/>
      <c r="AK64" s="132"/>
      <c r="AL64" s="132"/>
      <c r="AM64" s="132"/>
      <c r="AN64" s="132"/>
      <c r="AO64" s="132"/>
      <c r="AP64" s="88"/>
    </row>
    <row r="65" spans="1:42" s="71" customFormat="1" ht="54.95" customHeight="1" x14ac:dyDescent="0.2">
      <c r="A65" s="886" t="s">
        <v>371</v>
      </c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72"/>
      <c r="AJ65" s="132"/>
      <c r="AK65" s="132"/>
      <c r="AL65" s="132"/>
      <c r="AM65" s="132"/>
      <c r="AN65" s="132"/>
      <c r="AO65" s="132"/>
      <c r="AP65" s="88"/>
    </row>
  </sheetData>
  <sheetProtection algorithmName="SHA-512" hashValue="2JAS5PkFnkekApzhcqPvkEM2Rx08boQbFH0C0mzpAQ6DLLEBwujqRtapuinIF6G4Z3OeX4pCwkE6xGNvmzEvIw==" saltValue="e4hENNAkpnqryKF+QXeCQw==" spinCount="100000" sheet="1" objects="1" scenarios="1" selectLockedCells="1"/>
  <mergeCells count="120">
    <mergeCell ref="A65:AH65"/>
    <mergeCell ref="A36:AH36"/>
    <mergeCell ref="A4:AH4"/>
    <mergeCell ref="Z6:AG6"/>
    <mergeCell ref="J62:Q62"/>
    <mergeCell ref="R62:Y62"/>
    <mergeCell ref="Z62:AG62"/>
    <mergeCell ref="J59:Q59"/>
    <mergeCell ref="R59:Y59"/>
    <mergeCell ref="Z59:AG59"/>
    <mergeCell ref="R56:Y56"/>
    <mergeCell ref="Z56:AG56"/>
    <mergeCell ref="R60:Y60"/>
    <mergeCell ref="Z60:AG60"/>
    <mergeCell ref="J57:Q57"/>
    <mergeCell ref="R57:Y57"/>
    <mergeCell ref="Z57:AG57"/>
    <mergeCell ref="J58:Q58"/>
    <mergeCell ref="R58:Y58"/>
    <mergeCell ref="Z58:AG58"/>
    <mergeCell ref="R52:Y52"/>
    <mergeCell ref="Z52:AG52"/>
    <mergeCell ref="J53:Q53"/>
    <mergeCell ref="R53:Y53"/>
    <mergeCell ref="J47:Q47"/>
    <mergeCell ref="R47:Y47"/>
    <mergeCell ref="Z47:AG47"/>
    <mergeCell ref="Z53:AG53"/>
    <mergeCell ref="R54:Y54"/>
    <mergeCell ref="Z54:AG54"/>
    <mergeCell ref="J55:Q55"/>
    <mergeCell ref="R55:Y55"/>
    <mergeCell ref="Z55:AG55"/>
    <mergeCell ref="R48:Y48"/>
    <mergeCell ref="Z48:AG48"/>
    <mergeCell ref="J49:Q49"/>
    <mergeCell ref="R49:Y49"/>
    <mergeCell ref="Z49:AG49"/>
    <mergeCell ref="J50:Q50"/>
    <mergeCell ref="R50:Y50"/>
    <mergeCell ref="Z50:AG50"/>
    <mergeCell ref="R51:Y51"/>
    <mergeCell ref="Z51:AG51"/>
    <mergeCell ref="B60:H60"/>
    <mergeCell ref="J40:Q40"/>
    <mergeCell ref="J41:Q41"/>
    <mergeCell ref="J42:Q42"/>
    <mergeCell ref="J45:Q45"/>
    <mergeCell ref="J48:Q48"/>
    <mergeCell ref="J51:Q51"/>
    <mergeCell ref="J54:Q54"/>
    <mergeCell ref="J60:Q60"/>
    <mergeCell ref="B43:H43"/>
    <mergeCell ref="J43:Q43"/>
    <mergeCell ref="J44:Q44"/>
    <mergeCell ref="J52:Q52"/>
    <mergeCell ref="J56:Q56"/>
    <mergeCell ref="B59:H59"/>
    <mergeCell ref="B54:H54"/>
    <mergeCell ref="B53:H53"/>
    <mergeCell ref="B52:H52"/>
    <mergeCell ref="B51:H51"/>
    <mergeCell ref="B50:H50"/>
    <mergeCell ref="B55:H55"/>
    <mergeCell ref="B47:H47"/>
    <mergeCell ref="B56:H56"/>
    <mergeCell ref="J46:Q46"/>
    <mergeCell ref="B62:G62"/>
    <mergeCell ref="B40:H40"/>
    <mergeCell ref="B41:H41"/>
    <mergeCell ref="Z24:AG24"/>
    <mergeCell ref="Z25:AG25"/>
    <mergeCell ref="Z26:AG26"/>
    <mergeCell ref="Z27:AG27"/>
    <mergeCell ref="B48:H48"/>
    <mergeCell ref="R40:Y40"/>
    <mergeCell ref="A37:AH37"/>
    <mergeCell ref="J38:AG38"/>
    <mergeCell ref="J39:Q39"/>
    <mergeCell ref="R39:Y39"/>
    <mergeCell ref="Z39:AG39"/>
    <mergeCell ref="B42:H42"/>
    <mergeCell ref="Z40:AG40"/>
    <mergeCell ref="R41:Y41"/>
    <mergeCell ref="Z41:AG41"/>
    <mergeCell ref="R42:Y42"/>
    <mergeCell ref="B49:H49"/>
    <mergeCell ref="B57:H57"/>
    <mergeCell ref="B58:H58"/>
    <mergeCell ref="B44:H44"/>
    <mergeCell ref="B45:H45"/>
    <mergeCell ref="Z7:AG7"/>
    <mergeCell ref="Z8:AG8"/>
    <mergeCell ref="Z9:AG9"/>
    <mergeCell ref="Z10:AG10"/>
    <mergeCell ref="Z11:AG11"/>
    <mergeCell ref="Z15:AG15"/>
    <mergeCell ref="Z16:AG16"/>
    <mergeCell ref="Z17:AG17"/>
    <mergeCell ref="Z12:AG12"/>
    <mergeCell ref="Z13:AG13"/>
    <mergeCell ref="Z14:AG14"/>
    <mergeCell ref="Z29:AG29"/>
    <mergeCell ref="Z18:AG18"/>
    <mergeCell ref="Z19:AG19"/>
    <mergeCell ref="Z20:AG20"/>
    <mergeCell ref="Z21:AG21"/>
    <mergeCell ref="Z22:AG22"/>
    <mergeCell ref="Z23:AG23"/>
    <mergeCell ref="A32:T32"/>
    <mergeCell ref="B46:H46"/>
    <mergeCell ref="Z42:AG42"/>
    <mergeCell ref="R43:Y43"/>
    <mergeCell ref="Z43:AG43"/>
    <mergeCell ref="R44:Y44"/>
    <mergeCell ref="Z44:AG44"/>
    <mergeCell ref="R45:Y45"/>
    <mergeCell ref="Z45:AG45"/>
    <mergeCell ref="R46:Y46"/>
    <mergeCell ref="Z46:AG46"/>
  </mergeCells>
  <conditionalFormatting sqref="Z9:AG9">
    <cfRule type="cellIs" dxfId="180" priority="8" stopIfTrue="1" operator="greaterThan">
      <formula>$Z$8</formula>
    </cfRule>
    <cfRule type="cellIs" dxfId="179" priority="13" stopIfTrue="1" operator="greaterThan">
      <formula>$Z$8</formula>
    </cfRule>
  </conditionalFormatting>
  <conditionalFormatting sqref="Z27:AG27">
    <cfRule type="cellIs" dxfId="178" priority="14" stopIfTrue="1" operator="greaterThan">
      <formula>$Z$26</formula>
    </cfRule>
  </conditionalFormatting>
  <conditionalFormatting sqref="Z26:AG26">
    <cfRule type="cellIs" dxfId="177" priority="15" stopIfTrue="1" operator="lessThan">
      <formula>$Z$27</formula>
    </cfRule>
  </conditionalFormatting>
  <conditionalFormatting sqref="Z29:AG29">
    <cfRule type="cellIs" dxfId="176" priority="2" stopIfTrue="1" operator="notEqual">
      <formula>$AK$6</formula>
    </cfRule>
    <cfRule type="cellIs" dxfId="175" priority="50" stopIfTrue="1" operator="notEqual">
      <formula>#REF!</formula>
    </cfRule>
  </conditionalFormatting>
  <conditionalFormatting sqref="J62:Q62">
    <cfRule type="cellIs" dxfId="174" priority="1" stopIfTrue="1" operator="notEqual">
      <formula>$AK$6</formula>
    </cfRule>
  </conditionalFormatting>
  <dataValidations xWindow="597" yWindow="602" count="4">
    <dataValidation type="whole" operator="lessThan" allowBlank="1" showInputMessage="1" showErrorMessage="1" error="Sono consentiti solo numeri interi minori o uguali a 9.999.999.999" promptTitle="Attenzione!" prompt="Il valore inserito deve essere inferiore o uguale a quello del subtotale Organismi Internazionali ed esteri nella cella precedente." sqref="Z27:AG27" xr:uid="{00000000-0002-0000-0300-000000000000}">
      <formula1>9999999999</formula1>
    </dataValidation>
    <dataValidation type="whole" operator="lessThan" allowBlank="1" showInputMessage="1" showErrorMessage="1" error="Sono consentiti solo numeri interi minori o uguali a 9.999.999.999" sqref="Z8:AG11 Z13:AG16 Z19:AG26" xr:uid="{00000000-0002-0000-0300-000001000000}">
      <formula1>9999999999</formula1>
    </dataValidation>
    <dataValidation type="whole" operator="greaterThanOrEqual" allowBlank="1" showInputMessage="1" showErrorMessage="1" sqref="Z29:AG29 Z7:AG7 Z17:AG18 Z12:AG12" xr:uid="{00000000-0002-0000-0300-000002000000}">
      <formula1>0</formula1>
    </dataValidation>
    <dataValidation type="whole" allowBlank="1" showInputMessage="1" showErrorMessage="1" sqref="J40:AG60" xr:uid="{00000000-0002-0000-0300-000003000000}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2" firstPageNumber="2" orientation="portrait" useFirstPageNumber="1" horizontalDpi="300" verticalDpi="300" r:id="rId1"/>
  <headerFooter alignWithMargins="0">
    <oddFooter>&amp;C2</oddFooter>
  </headerFooter>
  <cellWatches>
    <cellWatch r="AJ47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>
    <pageSetUpPr fitToPage="1"/>
  </sheetPr>
  <dimension ref="A1:AT1296"/>
  <sheetViews>
    <sheetView showGridLines="0" topLeftCell="A4" workbookViewId="0">
      <selection activeCell="AD42" sqref="AD42:AI42"/>
    </sheetView>
  </sheetViews>
  <sheetFormatPr defaultRowHeight="14.25" x14ac:dyDescent="0.3"/>
  <cols>
    <col min="1" max="1" width="4.5703125" style="21" customWidth="1"/>
    <col min="2" max="2" width="2.7109375" style="21" customWidth="1"/>
    <col min="3" max="3" width="3" style="21" customWidth="1"/>
    <col min="4" max="8" width="2.7109375" style="21" customWidth="1"/>
    <col min="9" max="9" width="2.42578125" style="21" customWidth="1"/>
    <col min="10" max="11" width="2.7109375" style="21" customWidth="1"/>
    <col min="12" max="12" width="3.7109375" style="21" customWidth="1"/>
    <col min="13" max="17" width="2.7109375" style="21" customWidth="1"/>
    <col min="18" max="18" width="1.85546875" style="21" customWidth="1"/>
    <col min="19" max="21" width="2.7109375" style="21" customWidth="1"/>
    <col min="22" max="22" width="3.5703125" style="21" customWidth="1"/>
    <col min="23" max="23" width="4.42578125" style="21" customWidth="1"/>
    <col min="24" max="28" width="2.7109375" style="21" customWidth="1"/>
    <col min="29" max="29" width="2.5703125" style="21" customWidth="1"/>
    <col min="30" max="30" width="2.7109375" style="21" customWidth="1"/>
    <col min="31" max="34" width="2.85546875" style="21" customWidth="1"/>
    <col min="35" max="35" width="2.140625" style="21" customWidth="1"/>
    <col min="36" max="36" width="3.28515625" style="73" customWidth="1"/>
    <col min="37" max="37" width="9.140625" style="39"/>
    <col min="38" max="38" width="12.5703125" style="116" customWidth="1"/>
    <col min="39" max="46" width="9.140625" style="116"/>
    <col min="47" max="16384" width="9.140625" style="23"/>
  </cols>
  <sheetData>
    <row r="1" spans="1:46" ht="3.75" customHeight="1" x14ac:dyDescent="0.3"/>
    <row r="2" spans="1:46" hidden="1" x14ac:dyDescent="0.3"/>
    <row r="3" spans="1:46" s="38" customFormat="1" ht="9.75" hidden="1" customHeight="1" x14ac:dyDescent="0.2">
      <c r="A3" s="293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81"/>
      <c r="S3" s="282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94"/>
      <c r="AK3" s="295"/>
      <c r="AL3" s="131"/>
      <c r="AM3" s="131"/>
      <c r="AN3" s="131"/>
      <c r="AO3" s="131"/>
      <c r="AP3" s="131"/>
      <c r="AQ3" s="131"/>
      <c r="AR3" s="131"/>
      <c r="AS3" s="131"/>
      <c r="AT3" s="131"/>
    </row>
    <row r="4" spans="1:46" ht="3.2" customHeight="1" x14ac:dyDescent="0.3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92"/>
      <c r="AK4" s="3"/>
    </row>
    <row r="5" spans="1:46" s="35" customFormat="1" ht="42.75" customHeight="1" x14ac:dyDescent="0.25">
      <c r="A5" s="904" t="s">
        <v>372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5"/>
      <c r="S5" s="905"/>
      <c r="T5" s="905"/>
      <c r="U5" s="905"/>
      <c r="V5" s="905"/>
      <c r="W5" s="905"/>
      <c r="X5" s="905"/>
      <c r="Y5" s="905"/>
      <c r="Z5" s="905"/>
      <c r="AA5" s="905"/>
      <c r="AB5" s="905"/>
      <c r="AC5" s="905"/>
      <c r="AD5" s="905"/>
      <c r="AE5" s="905"/>
      <c r="AF5" s="905"/>
      <c r="AG5" s="905"/>
      <c r="AH5" s="905"/>
      <c r="AI5" s="905"/>
      <c r="AJ5" s="906"/>
      <c r="AK5" s="6"/>
      <c r="AL5" s="134"/>
      <c r="AM5" s="134"/>
      <c r="AN5" s="134">
        <f>_2_16</f>
        <v>0</v>
      </c>
      <c r="AO5" s="134"/>
      <c r="AP5" s="134"/>
      <c r="AQ5" s="134"/>
      <c r="AR5" s="134"/>
      <c r="AS5" s="134"/>
      <c r="AT5" s="134"/>
    </row>
    <row r="6" spans="1:46" s="31" customFormat="1" ht="20.25" customHeight="1" x14ac:dyDescent="0.3">
      <c r="A6" s="920" t="s">
        <v>175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921"/>
      <c r="AC6" s="922"/>
      <c r="AD6" s="916" t="s">
        <v>11</v>
      </c>
      <c r="AE6" s="917"/>
      <c r="AF6" s="917"/>
      <c r="AG6" s="917"/>
      <c r="AH6" s="917"/>
      <c r="AI6" s="918"/>
      <c r="AJ6" s="296"/>
      <c r="AK6" s="186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 s="26" customFormat="1" ht="5.25" customHeight="1" x14ac:dyDescent="0.3">
      <c r="A7" s="297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98"/>
      <c r="M7" s="298"/>
      <c r="N7" s="298"/>
      <c r="O7" s="298"/>
      <c r="P7" s="298"/>
      <c r="Q7" s="298"/>
      <c r="R7" s="299"/>
      <c r="S7" s="299"/>
      <c r="T7" s="299"/>
      <c r="U7" s="299"/>
      <c r="V7" s="277"/>
      <c r="W7" s="277"/>
      <c r="X7" s="277"/>
      <c r="Y7" s="277"/>
      <c r="Z7" s="277"/>
      <c r="AA7" s="277"/>
      <c r="AB7" s="277"/>
      <c r="AC7" s="277"/>
      <c r="AD7" s="300"/>
      <c r="AE7" s="300"/>
      <c r="AF7" s="300"/>
      <c r="AG7" s="300"/>
      <c r="AH7" s="300"/>
      <c r="AI7" s="301"/>
      <c r="AJ7" s="296"/>
      <c r="AK7" s="55"/>
      <c r="AL7" s="135"/>
      <c r="AM7" s="135"/>
      <c r="AN7" s="135"/>
      <c r="AO7" s="135"/>
      <c r="AP7" s="135"/>
      <c r="AQ7" s="135"/>
      <c r="AR7" s="135"/>
      <c r="AS7" s="135"/>
      <c r="AT7" s="135"/>
    </row>
    <row r="8" spans="1:46" s="35" customFormat="1" ht="13.7" customHeight="1" x14ac:dyDescent="0.25">
      <c r="A8" s="302"/>
      <c r="B8" s="907" t="s">
        <v>74</v>
      </c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907"/>
      <c r="R8" s="907"/>
      <c r="S8" s="907"/>
      <c r="T8" s="907"/>
      <c r="U8" s="907"/>
      <c r="V8" s="907"/>
      <c r="W8" s="907"/>
      <c r="X8" s="907"/>
      <c r="Y8" s="907"/>
      <c r="Z8" s="907"/>
      <c r="AA8" s="907"/>
      <c r="AB8" s="919">
        <v>601</v>
      </c>
      <c r="AC8" s="912"/>
      <c r="AD8" s="903"/>
      <c r="AE8" s="903"/>
      <c r="AF8" s="903"/>
      <c r="AG8" s="903"/>
      <c r="AH8" s="903"/>
      <c r="AI8" s="903"/>
      <c r="AJ8" s="180"/>
      <c r="AK8" s="6"/>
      <c r="AL8" s="134"/>
      <c r="AM8" s="134"/>
      <c r="AN8" s="134"/>
      <c r="AO8" s="134"/>
      <c r="AP8" s="134"/>
      <c r="AQ8" s="134"/>
      <c r="AR8" s="134"/>
      <c r="AS8" s="134"/>
      <c r="AT8" s="134"/>
    </row>
    <row r="9" spans="1:46" s="35" customFormat="1" ht="3.2" customHeight="1" x14ac:dyDescent="0.25">
      <c r="A9" s="164"/>
      <c r="B9" s="304"/>
      <c r="C9" s="305"/>
      <c r="D9" s="303"/>
      <c r="E9" s="303"/>
      <c r="F9" s="303"/>
      <c r="G9" s="303"/>
      <c r="H9" s="303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429"/>
      <c r="AC9" s="429"/>
      <c r="AD9" s="454"/>
      <c r="AE9" s="454"/>
      <c r="AF9" s="454"/>
      <c r="AG9" s="454"/>
      <c r="AH9" s="454"/>
      <c r="AI9" s="454"/>
      <c r="AJ9" s="180"/>
      <c r="AK9" s="6"/>
      <c r="AL9" s="134"/>
      <c r="AM9" s="134"/>
      <c r="AN9" s="134"/>
      <c r="AO9" s="134"/>
      <c r="AP9" s="134"/>
      <c r="AQ9" s="134"/>
      <c r="AR9" s="134"/>
      <c r="AS9" s="134"/>
      <c r="AT9" s="134"/>
    </row>
    <row r="10" spans="1:46" s="35" customFormat="1" ht="13.7" customHeight="1" x14ac:dyDescent="0.25">
      <c r="A10" s="164"/>
      <c r="B10" s="907" t="s">
        <v>73</v>
      </c>
      <c r="C10" s="907"/>
      <c r="D10" s="907"/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7"/>
      <c r="P10" s="907"/>
      <c r="Q10" s="907"/>
      <c r="R10" s="907"/>
      <c r="S10" s="907"/>
      <c r="T10" s="907"/>
      <c r="U10" s="907"/>
      <c r="V10" s="907"/>
      <c r="W10" s="907"/>
      <c r="X10" s="907"/>
      <c r="Y10" s="907"/>
      <c r="Z10" s="907"/>
      <c r="AA10" s="907"/>
      <c r="AB10" s="912">
        <v>602</v>
      </c>
      <c r="AC10" s="912"/>
      <c r="AD10" s="903"/>
      <c r="AE10" s="903"/>
      <c r="AF10" s="903"/>
      <c r="AG10" s="903"/>
      <c r="AH10" s="903"/>
      <c r="AI10" s="903"/>
      <c r="AJ10" s="180"/>
      <c r="AK10" s="6"/>
      <c r="AL10" s="134"/>
      <c r="AM10" s="134"/>
      <c r="AN10" s="134"/>
      <c r="AO10" s="134"/>
      <c r="AP10" s="134"/>
      <c r="AQ10" s="134"/>
      <c r="AR10" s="134"/>
      <c r="AS10" s="134"/>
      <c r="AT10" s="134"/>
    </row>
    <row r="11" spans="1:46" s="35" customFormat="1" ht="3.2" customHeight="1" x14ac:dyDescent="0.25">
      <c r="A11" s="164"/>
      <c r="B11" s="304"/>
      <c r="C11" s="307"/>
      <c r="D11" s="303"/>
      <c r="E11" s="303"/>
      <c r="F11" s="303"/>
      <c r="G11" s="303"/>
      <c r="H11" s="303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430"/>
      <c r="AC11" s="430"/>
      <c r="AD11" s="454"/>
      <c r="AE11" s="454"/>
      <c r="AF11" s="454"/>
      <c r="AG11" s="454"/>
      <c r="AH11" s="454"/>
      <c r="AI11" s="454"/>
      <c r="AJ11" s="180"/>
      <c r="AK11" s="6"/>
      <c r="AL11" s="134"/>
      <c r="AM11" s="134"/>
      <c r="AN11" s="134"/>
      <c r="AO11" s="134"/>
      <c r="AP11" s="134"/>
      <c r="AQ11" s="134"/>
      <c r="AR11" s="134"/>
      <c r="AS11" s="134"/>
      <c r="AT11" s="134"/>
    </row>
    <row r="12" spans="1:46" s="35" customFormat="1" ht="13.7" customHeight="1" x14ac:dyDescent="0.25">
      <c r="A12" s="164"/>
      <c r="B12" s="907" t="s">
        <v>72</v>
      </c>
      <c r="C12" s="907"/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07"/>
      <c r="W12" s="907"/>
      <c r="X12" s="907"/>
      <c r="Y12" s="907"/>
      <c r="Z12" s="907"/>
      <c r="AA12" s="907"/>
      <c r="AB12" s="912">
        <v>603</v>
      </c>
      <c r="AC12" s="912"/>
      <c r="AD12" s="903"/>
      <c r="AE12" s="903"/>
      <c r="AF12" s="903"/>
      <c r="AG12" s="903"/>
      <c r="AH12" s="903"/>
      <c r="AI12" s="903"/>
      <c r="AJ12" s="180"/>
      <c r="AK12" s="6"/>
      <c r="AL12" s="134"/>
      <c r="AM12" s="134"/>
      <c r="AN12" s="134"/>
      <c r="AO12" s="134"/>
      <c r="AP12" s="134"/>
      <c r="AQ12" s="134"/>
      <c r="AR12" s="134"/>
      <c r="AS12" s="134"/>
      <c r="AT12" s="134"/>
    </row>
    <row r="13" spans="1:46" s="35" customFormat="1" ht="3.2" customHeight="1" x14ac:dyDescent="0.25">
      <c r="A13" s="164"/>
      <c r="B13" s="304"/>
      <c r="C13" s="307"/>
      <c r="D13" s="303"/>
      <c r="E13" s="303"/>
      <c r="F13" s="303"/>
      <c r="G13" s="303"/>
      <c r="H13" s="303"/>
      <c r="I13" s="306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428"/>
      <c r="AC13" s="430"/>
      <c r="AD13" s="454"/>
      <c r="AE13" s="454"/>
      <c r="AF13" s="454"/>
      <c r="AG13" s="454"/>
      <c r="AH13" s="454"/>
      <c r="AI13" s="454"/>
      <c r="AJ13" s="180"/>
      <c r="AK13" s="6"/>
      <c r="AL13" s="134"/>
      <c r="AM13" s="134"/>
      <c r="AN13" s="134"/>
      <c r="AO13" s="134"/>
      <c r="AP13" s="134"/>
      <c r="AQ13" s="134"/>
      <c r="AR13" s="134"/>
      <c r="AS13" s="134"/>
      <c r="AT13" s="134"/>
    </row>
    <row r="14" spans="1:46" s="35" customFormat="1" ht="13.7" customHeight="1" x14ac:dyDescent="0.25">
      <c r="A14" s="164"/>
      <c r="B14" s="907" t="s">
        <v>75</v>
      </c>
      <c r="C14" s="907"/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12">
        <v>604</v>
      </c>
      <c r="AC14" s="912"/>
      <c r="AD14" s="903"/>
      <c r="AE14" s="903"/>
      <c r="AF14" s="903"/>
      <c r="AG14" s="903"/>
      <c r="AH14" s="903"/>
      <c r="AI14" s="903"/>
      <c r="AJ14" s="180"/>
      <c r="AK14" s="6"/>
      <c r="AL14" s="134"/>
      <c r="AM14" s="134"/>
      <c r="AN14" s="134"/>
      <c r="AO14" s="134"/>
      <c r="AP14" s="134"/>
      <c r="AQ14" s="134"/>
      <c r="AR14" s="134"/>
      <c r="AS14" s="134"/>
      <c r="AT14" s="134"/>
    </row>
    <row r="15" spans="1:46" ht="3.2" customHeight="1" x14ac:dyDescent="0.3">
      <c r="A15" s="276"/>
      <c r="B15" s="306"/>
      <c r="C15" s="306"/>
      <c r="D15" s="306"/>
      <c r="E15" s="303"/>
      <c r="F15" s="303"/>
      <c r="G15" s="303"/>
      <c r="H15" s="303"/>
      <c r="I15" s="306"/>
      <c r="J15" s="907"/>
      <c r="K15" s="907"/>
      <c r="L15" s="907"/>
      <c r="M15" s="907"/>
      <c r="N15" s="907"/>
      <c r="O15" s="907"/>
      <c r="P15" s="907"/>
      <c r="Q15" s="907"/>
      <c r="R15" s="907"/>
      <c r="S15" s="907"/>
      <c r="T15" s="907"/>
      <c r="U15" s="907"/>
      <c r="V15" s="907"/>
      <c r="W15" s="907"/>
      <c r="X15" s="907"/>
      <c r="Y15" s="907"/>
      <c r="Z15" s="907"/>
      <c r="AA15" s="907"/>
      <c r="AB15" s="430"/>
      <c r="AC15" s="430"/>
      <c r="AD15" s="454"/>
      <c r="AE15" s="454"/>
      <c r="AF15" s="454"/>
      <c r="AG15" s="454"/>
      <c r="AH15" s="454"/>
      <c r="AI15" s="454"/>
      <c r="AJ15" s="180"/>
      <c r="AK15" s="3"/>
    </row>
    <row r="16" spans="1:46" s="35" customFormat="1" ht="13.7" customHeight="1" x14ac:dyDescent="0.25">
      <c r="A16" s="164"/>
      <c r="B16" s="907" t="s">
        <v>76</v>
      </c>
      <c r="C16" s="907"/>
      <c r="D16" s="907"/>
      <c r="E16" s="907"/>
      <c r="F16" s="907"/>
      <c r="G16" s="907"/>
      <c r="H16" s="907"/>
      <c r="I16" s="907"/>
      <c r="J16" s="907"/>
      <c r="K16" s="907"/>
      <c r="L16" s="907"/>
      <c r="M16" s="907"/>
      <c r="N16" s="907"/>
      <c r="O16" s="907"/>
      <c r="P16" s="907"/>
      <c r="Q16" s="907"/>
      <c r="R16" s="907"/>
      <c r="S16" s="907"/>
      <c r="T16" s="907"/>
      <c r="U16" s="907"/>
      <c r="V16" s="907"/>
      <c r="W16" s="907"/>
      <c r="X16" s="907"/>
      <c r="Y16" s="907"/>
      <c r="Z16" s="907"/>
      <c r="AA16" s="907"/>
      <c r="AB16" s="912">
        <v>605</v>
      </c>
      <c r="AC16" s="912"/>
      <c r="AD16" s="903"/>
      <c r="AE16" s="903"/>
      <c r="AF16" s="903"/>
      <c r="AG16" s="903"/>
      <c r="AH16" s="903"/>
      <c r="AI16" s="903"/>
      <c r="AJ16" s="180"/>
      <c r="AK16" s="6"/>
      <c r="AL16" s="134"/>
      <c r="AM16" s="134"/>
      <c r="AN16" s="134"/>
      <c r="AO16" s="134"/>
      <c r="AP16" s="134"/>
      <c r="AQ16" s="134"/>
      <c r="AR16" s="134"/>
      <c r="AS16" s="134"/>
      <c r="AT16" s="134"/>
    </row>
    <row r="17" spans="1:46" ht="3.2" customHeight="1" x14ac:dyDescent="0.3">
      <c r="A17" s="276"/>
      <c r="B17" s="306"/>
      <c r="C17" s="306"/>
      <c r="D17" s="306"/>
      <c r="E17" s="303"/>
      <c r="F17" s="303"/>
      <c r="G17" s="303"/>
      <c r="H17" s="303"/>
      <c r="I17" s="306"/>
      <c r="J17" s="907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907"/>
      <c r="W17" s="907"/>
      <c r="X17" s="907"/>
      <c r="Y17" s="907"/>
      <c r="Z17" s="907"/>
      <c r="AA17" s="907"/>
      <c r="AB17" s="430"/>
      <c r="AC17" s="430"/>
      <c r="AD17" s="454"/>
      <c r="AE17" s="454"/>
      <c r="AF17" s="454"/>
      <c r="AG17" s="454"/>
      <c r="AH17" s="454"/>
      <c r="AI17" s="454"/>
      <c r="AJ17" s="180"/>
      <c r="AK17" s="3"/>
    </row>
    <row r="18" spans="1:46" s="35" customFormat="1" ht="13.7" customHeight="1" x14ac:dyDescent="0.25">
      <c r="A18" s="164"/>
      <c r="B18" s="907" t="s">
        <v>77</v>
      </c>
      <c r="C18" s="907"/>
      <c r="D18" s="907"/>
      <c r="E18" s="907"/>
      <c r="F18" s="907"/>
      <c r="G18" s="907"/>
      <c r="H18" s="907"/>
      <c r="I18" s="907"/>
      <c r="J18" s="907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7"/>
      <c r="W18" s="907"/>
      <c r="X18" s="907"/>
      <c r="Y18" s="907"/>
      <c r="Z18" s="907"/>
      <c r="AA18" s="907"/>
      <c r="AB18" s="912">
        <v>606</v>
      </c>
      <c r="AC18" s="912"/>
      <c r="AD18" s="903"/>
      <c r="AE18" s="903"/>
      <c r="AF18" s="903"/>
      <c r="AG18" s="903"/>
      <c r="AH18" s="903"/>
      <c r="AI18" s="903"/>
      <c r="AJ18" s="180"/>
      <c r="AK18" s="6"/>
      <c r="AL18" s="134"/>
      <c r="AM18" s="134"/>
      <c r="AN18" s="134"/>
      <c r="AO18" s="134"/>
      <c r="AP18" s="134"/>
      <c r="AQ18" s="134"/>
      <c r="AR18" s="134"/>
      <c r="AS18" s="134"/>
      <c r="AT18" s="134"/>
    </row>
    <row r="19" spans="1:46" ht="3.2" customHeight="1" x14ac:dyDescent="0.3">
      <c r="A19" s="276"/>
      <c r="B19" s="306"/>
      <c r="C19" s="306"/>
      <c r="D19" s="306"/>
      <c r="E19" s="303"/>
      <c r="F19" s="303"/>
      <c r="G19" s="303"/>
      <c r="H19" s="303"/>
      <c r="I19" s="306"/>
      <c r="J19" s="907"/>
      <c r="K19" s="907"/>
      <c r="L19" s="907"/>
      <c r="M19" s="907"/>
      <c r="N19" s="907"/>
      <c r="O19" s="907"/>
      <c r="P19" s="907"/>
      <c r="Q19" s="907"/>
      <c r="R19" s="907"/>
      <c r="S19" s="907"/>
      <c r="T19" s="907"/>
      <c r="U19" s="907"/>
      <c r="V19" s="907"/>
      <c r="W19" s="907"/>
      <c r="X19" s="907"/>
      <c r="Y19" s="907"/>
      <c r="Z19" s="907"/>
      <c r="AA19" s="907"/>
      <c r="AB19" s="430"/>
      <c r="AC19" s="430"/>
      <c r="AD19" s="454"/>
      <c r="AE19" s="454"/>
      <c r="AF19" s="454"/>
      <c r="AG19" s="454"/>
      <c r="AH19" s="454"/>
      <c r="AI19" s="454"/>
      <c r="AJ19" s="180"/>
      <c r="AK19" s="3"/>
    </row>
    <row r="20" spans="1:46" s="35" customFormat="1" ht="13.7" customHeight="1" x14ac:dyDescent="0.25">
      <c r="A20" s="164"/>
      <c r="B20" s="907" t="s">
        <v>78</v>
      </c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12">
        <v>607</v>
      </c>
      <c r="AC20" s="912"/>
      <c r="AD20" s="903"/>
      <c r="AE20" s="903"/>
      <c r="AF20" s="903"/>
      <c r="AG20" s="903"/>
      <c r="AH20" s="903"/>
      <c r="AI20" s="903"/>
      <c r="AJ20" s="180"/>
      <c r="AK20" s="6"/>
      <c r="AL20" s="134"/>
      <c r="AM20" s="134"/>
      <c r="AN20" s="134"/>
      <c r="AO20" s="134"/>
      <c r="AP20" s="134"/>
      <c r="AQ20" s="134"/>
      <c r="AR20" s="134"/>
      <c r="AS20" s="134"/>
      <c r="AT20" s="134"/>
    </row>
    <row r="21" spans="1:46" ht="3.2" customHeight="1" x14ac:dyDescent="0.3">
      <c r="A21" s="276"/>
      <c r="B21" s="306"/>
      <c r="C21" s="306"/>
      <c r="D21" s="306"/>
      <c r="E21" s="303"/>
      <c r="F21" s="303"/>
      <c r="G21" s="303"/>
      <c r="H21" s="303"/>
      <c r="I21" s="306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430"/>
      <c r="AC21" s="430"/>
      <c r="AD21" s="454"/>
      <c r="AE21" s="454"/>
      <c r="AF21" s="454"/>
      <c r="AG21" s="454"/>
      <c r="AH21" s="454"/>
      <c r="AI21" s="454"/>
      <c r="AJ21" s="180"/>
      <c r="AK21" s="3"/>
    </row>
    <row r="22" spans="1:46" s="35" customFormat="1" ht="13.7" customHeight="1" x14ac:dyDescent="0.25">
      <c r="A22" s="164"/>
      <c r="B22" s="907" t="s">
        <v>79</v>
      </c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7"/>
      <c r="O22" s="907"/>
      <c r="P22" s="907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12">
        <v>608</v>
      </c>
      <c r="AC22" s="912"/>
      <c r="AD22" s="903"/>
      <c r="AE22" s="903"/>
      <c r="AF22" s="903"/>
      <c r="AG22" s="903"/>
      <c r="AH22" s="903"/>
      <c r="AI22" s="903"/>
      <c r="AJ22" s="180"/>
      <c r="AK22" s="6"/>
      <c r="AL22" s="134"/>
      <c r="AM22" s="134"/>
      <c r="AN22" s="134"/>
      <c r="AO22" s="134"/>
      <c r="AP22" s="134"/>
      <c r="AQ22" s="134"/>
      <c r="AR22" s="134"/>
      <c r="AS22" s="134"/>
      <c r="AT22" s="134"/>
    </row>
    <row r="23" spans="1:46" ht="3.2" customHeight="1" x14ac:dyDescent="0.3">
      <c r="A23" s="276"/>
      <c r="B23" s="306"/>
      <c r="C23" s="306"/>
      <c r="D23" s="306"/>
      <c r="E23" s="303"/>
      <c r="F23" s="303"/>
      <c r="G23" s="303"/>
      <c r="H23" s="303"/>
      <c r="I23" s="306"/>
      <c r="J23" s="907"/>
      <c r="K23" s="907"/>
      <c r="L23" s="907"/>
      <c r="M23" s="907"/>
      <c r="N23" s="907"/>
      <c r="O23" s="907"/>
      <c r="P23" s="907"/>
      <c r="Q23" s="907"/>
      <c r="R23" s="907"/>
      <c r="S23" s="907"/>
      <c r="T23" s="907"/>
      <c r="U23" s="907"/>
      <c r="V23" s="907"/>
      <c r="W23" s="907"/>
      <c r="X23" s="907"/>
      <c r="Y23" s="907"/>
      <c r="Z23" s="907"/>
      <c r="AA23" s="907"/>
      <c r="AB23" s="430"/>
      <c r="AC23" s="430"/>
      <c r="AD23" s="454"/>
      <c r="AE23" s="454"/>
      <c r="AF23" s="454"/>
      <c r="AG23" s="454"/>
      <c r="AH23" s="454"/>
      <c r="AI23" s="454"/>
      <c r="AJ23" s="180"/>
      <c r="AK23" s="3"/>
    </row>
    <row r="24" spans="1:46" s="35" customFormat="1" ht="13.7" customHeight="1" x14ac:dyDescent="0.25">
      <c r="A24" s="164"/>
      <c r="B24" s="907" t="s">
        <v>80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12">
        <v>609</v>
      </c>
      <c r="AC24" s="912"/>
      <c r="AD24" s="903"/>
      <c r="AE24" s="903"/>
      <c r="AF24" s="903"/>
      <c r="AG24" s="903"/>
      <c r="AH24" s="903"/>
      <c r="AI24" s="903"/>
      <c r="AJ24" s="180"/>
      <c r="AK24" s="6"/>
      <c r="AL24" s="134"/>
      <c r="AM24" s="134"/>
      <c r="AN24" s="134"/>
      <c r="AO24" s="134"/>
      <c r="AP24" s="134"/>
      <c r="AQ24" s="134"/>
      <c r="AR24" s="134"/>
      <c r="AS24" s="134"/>
      <c r="AT24" s="134"/>
    </row>
    <row r="25" spans="1:46" ht="3.2" customHeight="1" x14ac:dyDescent="0.3">
      <c r="A25" s="276"/>
      <c r="B25" s="306"/>
      <c r="C25" s="306"/>
      <c r="D25" s="306"/>
      <c r="E25" s="303"/>
      <c r="F25" s="303"/>
      <c r="G25" s="303"/>
      <c r="H25" s="303"/>
      <c r="I25" s="306"/>
      <c r="J25" s="907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7"/>
      <c r="V25" s="907"/>
      <c r="W25" s="907"/>
      <c r="X25" s="907"/>
      <c r="Y25" s="907"/>
      <c r="Z25" s="907"/>
      <c r="AA25" s="907"/>
      <c r="AB25" s="430"/>
      <c r="AC25" s="430"/>
      <c r="AD25" s="454"/>
      <c r="AE25" s="454"/>
      <c r="AF25" s="454"/>
      <c r="AG25" s="454"/>
      <c r="AH25" s="454"/>
      <c r="AI25" s="454"/>
      <c r="AJ25" s="180"/>
      <c r="AK25" s="3"/>
    </row>
    <row r="26" spans="1:46" s="35" customFormat="1" ht="13.7" customHeight="1" x14ac:dyDescent="0.25">
      <c r="A26" s="164"/>
      <c r="B26" s="907" t="s">
        <v>81</v>
      </c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12">
        <v>610</v>
      </c>
      <c r="AC26" s="912"/>
      <c r="AD26" s="903"/>
      <c r="AE26" s="903"/>
      <c r="AF26" s="903"/>
      <c r="AG26" s="903"/>
      <c r="AH26" s="903"/>
      <c r="AI26" s="903"/>
      <c r="AJ26" s="180"/>
      <c r="AK26" s="6"/>
      <c r="AL26" s="134"/>
      <c r="AM26" s="134"/>
      <c r="AN26" s="134"/>
      <c r="AO26" s="134"/>
      <c r="AP26" s="134"/>
      <c r="AQ26" s="134"/>
      <c r="AR26" s="134"/>
      <c r="AS26" s="134"/>
      <c r="AT26" s="134"/>
    </row>
    <row r="27" spans="1:46" ht="3.2" customHeight="1" x14ac:dyDescent="0.3">
      <c r="A27" s="276"/>
      <c r="B27" s="306"/>
      <c r="C27" s="306"/>
      <c r="D27" s="306"/>
      <c r="E27" s="303"/>
      <c r="F27" s="303"/>
      <c r="G27" s="303"/>
      <c r="H27" s="303"/>
      <c r="I27" s="306"/>
      <c r="J27" s="907"/>
      <c r="K27" s="907"/>
      <c r="L27" s="907"/>
      <c r="M27" s="907"/>
      <c r="N27" s="907"/>
      <c r="O27" s="907"/>
      <c r="P27" s="907"/>
      <c r="Q27" s="907"/>
      <c r="R27" s="907"/>
      <c r="S27" s="907"/>
      <c r="T27" s="907"/>
      <c r="U27" s="907"/>
      <c r="V27" s="907"/>
      <c r="W27" s="907"/>
      <c r="X27" s="907"/>
      <c r="Y27" s="907"/>
      <c r="Z27" s="907"/>
      <c r="AA27" s="907"/>
      <c r="AB27" s="430"/>
      <c r="AC27" s="430"/>
      <c r="AD27" s="454"/>
      <c r="AE27" s="454"/>
      <c r="AF27" s="454"/>
      <c r="AG27" s="454"/>
      <c r="AH27" s="454"/>
      <c r="AI27" s="454"/>
      <c r="AJ27" s="180"/>
      <c r="AK27" s="3"/>
    </row>
    <row r="28" spans="1:46" s="35" customFormat="1" ht="13.7" customHeight="1" x14ac:dyDescent="0.25">
      <c r="A28" s="164"/>
      <c r="B28" s="907" t="s">
        <v>82</v>
      </c>
      <c r="C28" s="907"/>
      <c r="D28" s="907"/>
      <c r="E28" s="907"/>
      <c r="F28" s="907"/>
      <c r="G28" s="907"/>
      <c r="H28" s="907"/>
      <c r="I28" s="907"/>
      <c r="J28" s="907"/>
      <c r="K28" s="907"/>
      <c r="L28" s="907"/>
      <c r="M28" s="907"/>
      <c r="N28" s="907"/>
      <c r="O28" s="907"/>
      <c r="P28" s="907"/>
      <c r="Q28" s="907"/>
      <c r="R28" s="907"/>
      <c r="S28" s="907"/>
      <c r="T28" s="907"/>
      <c r="U28" s="907"/>
      <c r="V28" s="907"/>
      <c r="W28" s="907"/>
      <c r="X28" s="907"/>
      <c r="Y28" s="907"/>
      <c r="Z28" s="907"/>
      <c r="AA28" s="907"/>
      <c r="AB28" s="912">
        <v>611</v>
      </c>
      <c r="AC28" s="912"/>
      <c r="AD28" s="903"/>
      <c r="AE28" s="903"/>
      <c r="AF28" s="903"/>
      <c r="AG28" s="903"/>
      <c r="AH28" s="903"/>
      <c r="AI28" s="903"/>
      <c r="AJ28" s="180"/>
      <c r="AK28" s="6"/>
      <c r="AL28" s="134"/>
      <c r="AM28" s="134"/>
      <c r="AN28" s="134"/>
      <c r="AO28" s="134"/>
      <c r="AP28" s="134"/>
      <c r="AQ28" s="134"/>
      <c r="AR28" s="134"/>
      <c r="AS28" s="134"/>
      <c r="AT28" s="134"/>
    </row>
    <row r="29" spans="1:46" ht="3.2" customHeight="1" x14ac:dyDescent="0.3">
      <c r="A29" s="276"/>
      <c r="B29" s="306"/>
      <c r="C29" s="306"/>
      <c r="D29" s="306"/>
      <c r="E29" s="303"/>
      <c r="F29" s="303"/>
      <c r="G29" s="303"/>
      <c r="H29" s="303"/>
      <c r="I29" s="306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7"/>
      <c r="W29" s="907"/>
      <c r="X29" s="907"/>
      <c r="Y29" s="907"/>
      <c r="Z29" s="907"/>
      <c r="AA29" s="907"/>
      <c r="AB29" s="430"/>
      <c r="AC29" s="430"/>
      <c r="AD29" s="454"/>
      <c r="AE29" s="454"/>
      <c r="AF29" s="454"/>
      <c r="AG29" s="454"/>
      <c r="AH29" s="454"/>
      <c r="AI29" s="454"/>
      <c r="AJ29" s="180"/>
      <c r="AK29" s="3"/>
    </row>
    <row r="30" spans="1:46" s="35" customFormat="1" ht="13.7" customHeight="1" x14ac:dyDescent="0.25">
      <c r="A30" s="164"/>
      <c r="B30" s="907" t="s">
        <v>70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12">
        <v>612</v>
      </c>
      <c r="AC30" s="912"/>
      <c r="AD30" s="903"/>
      <c r="AE30" s="903"/>
      <c r="AF30" s="903"/>
      <c r="AG30" s="903"/>
      <c r="AH30" s="903"/>
      <c r="AI30" s="903"/>
      <c r="AJ30" s="180"/>
      <c r="AK30" s="6"/>
      <c r="AL30" s="134"/>
      <c r="AM30" s="134"/>
      <c r="AN30" s="134"/>
      <c r="AO30" s="134"/>
      <c r="AP30" s="134"/>
      <c r="AQ30" s="134"/>
      <c r="AR30" s="134"/>
      <c r="AS30" s="134"/>
      <c r="AT30" s="134"/>
    </row>
    <row r="31" spans="1:46" ht="3.2" customHeight="1" x14ac:dyDescent="0.3">
      <c r="A31" s="276"/>
      <c r="B31" s="256"/>
      <c r="C31" s="256"/>
      <c r="D31" s="256"/>
      <c r="E31" s="308"/>
      <c r="F31" s="308"/>
      <c r="G31" s="308"/>
      <c r="H31" s="308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431"/>
      <c r="AC31" s="431"/>
      <c r="AD31" s="309"/>
      <c r="AE31" s="309"/>
      <c r="AF31" s="309"/>
      <c r="AG31" s="309"/>
      <c r="AH31" s="309"/>
      <c r="AI31" s="309"/>
      <c r="AJ31" s="180"/>
      <c r="AK31" s="3"/>
    </row>
    <row r="32" spans="1:46" ht="3.2" customHeight="1" x14ac:dyDescent="0.3">
      <c r="A32" s="276"/>
      <c r="B32" s="256"/>
      <c r="C32" s="256"/>
      <c r="D32" s="256"/>
      <c r="E32" s="308"/>
      <c r="F32" s="308"/>
      <c r="G32" s="308"/>
      <c r="H32" s="308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431"/>
      <c r="AC32" s="431"/>
      <c r="AD32" s="309"/>
      <c r="AE32" s="309"/>
      <c r="AF32" s="309"/>
      <c r="AG32" s="309"/>
      <c r="AH32" s="309"/>
      <c r="AI32" s="309"/>
      <c r="AJ32" s="180"/>
      <c r="AK32" s="3"/>
    </row>
    <row r="33" spans="1:46" ht="5.25" customHeight="1" x14ac:dyDescent="0.3">
      <c r="A33" s="27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431"/>
      <c r="AC33" s="431"/>
      <c r="AD33" s="309"/>
      <c r="AE33" s="309"/>
      <c r="AF33" s="309"/>
      <c r="AG33" s="309"/>
      <c r="AH33" s="309"/>
      <c r="AI33" s="309"/>
      <c r="AJ33" s="180"/>
      <c r="AK33" s="310"/>
    </row>
    <row r="34" spans="1:46" s="26" customFormat="1" ht="14.25" customHeight="1" x14ac:dyDescent="0.3">
      <c r="A34" s="311"/>
      <c r="B34" s="910" t="s">
        <v>259</v>
      </c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01">
        <v>613</v>
      </c>
      <c r="AC34" s="902"/>
      <c r="AD34" s="898">
        <f>_601+_602+_603+_604+_605+_606+_607+_608+_609+_610+_611+_612</f>
        <v>0</v>
      </c>
      <c r="AE34" s="899"/>
      <c r="AF34" s="899"/>
      <c r="AG34" s="899"/>
      <c r="AH34" s="899"/>
      <c r="AI34" s="900"/>
      <c r="AJ34" s="180"/>
      <c r="AK34" s="312"/>
      <c r="AL34" s="135"/>
      <c r="AM34" s="135"/>
      <c r="AN34" s="135"/>
      <c r="AO34" s="135"/>
      <c r="AP34" s="135"/>
      <c r="AQ34" s="135"/>
      <c r="AR34" s="135"/>
      <c r="AS34" s="135"/>
      <c r="AT34" s="135"/>
    </row>
    <row r="35" spans="1:46" s="35" customFormat="1" ht="6" customHeight="1" x14ac:dyDescent="0.25">
      <c r="A35" s="313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314"/>
      <c r="AK35" s="6"/>
      <c r="AL35" s="134"/>
      <c r="AM35" s="134"/>
      <c r="AN35" s="134"/>
      <c r="AO35" s="134"/>
      <c r="AP35" s="134"/>
      <c r="AQ35" s="134"/>
      <c r="AR35" s="134"/>
      <c r="AS35" s="134"/>
      <c r="AT35" s="134"/>
    </row>
    <row r="36" spans="1:46" s="35" customFormat="1" ht="5.25" customHeight="1" x14ac:dyDescent="0.25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180"/>
      <c r="AK36" s="6"/>
      <c r="AL36" s="134"/>
      <c r="AM36" s="134"/>
      <c r="AN36" s="134"/>
      <c r="AO36" s="134"/>
      <c r="AP36" s="134"/>
      <c r="AQ36" s="134"/>
      <c r="AR36" s="134"/>
      <c r="AS36" s="134"/>
      <c r="AT36" s="134"/>
    </row>
    <row r="37" spans="1:46" s="453" customFormat="1" ht="12" customHeight="1" x14ac:dyDescent="0.2">
      <c r="A37" s="865" t="s">
        <v>176</v>
      </c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50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</row>
    <row r="38" spans="1:46" ht="14.25" customHeight="1" x14ac:dyDescent="0.3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292"/>
      <c r="AK38" s="3"/>
    </row>
    <row r="39" spans="1:46" ht="37.5" customHeight="1" x14ac:dyDescent="0.3">
      <c r="A39" s="904" t="s">
        <v>373</v>
      </c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5"/>
      <c r="AD39" s="905"/>
      <c r="AE39" s="905"/>
      <c r="AF39" s="905"/>
      <c r="AG39" s="905"/>
      <c r="AH39" s="905"/>
      <c r="AI39" s="905"/>
      <c r="AJ39" s="906"/>
      <c r="AK39" s="3"/>
    </row>
    <row r="40" spans="1:46" ht="14.25" customHeight="1" x14ac:dyDescent="0.3">
      <c r="A40" s="913" t="s">
        <v>177</v>
      </c>
      <c r="B40" s="914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5"/>
      <c r="AD40" s="895" t="s">
        <v>11</v>
      </c>
      <c r="AE40" s="896"/>
      <c r="AF40" s="896"/>
      <c r="AG40" s="896"/>
      <c r="AH40" s="896"/>
      <c r="AI40" s="897"/>
      <c r="AJ40" s="296"/>
      <c r="AK40" s="3"/>
    </row>
    <row r="41" spans="1:46" ht="14.25" customHeight="1" x14ac:dyDescent="0.3">
      <c r="A41" s="316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317"/>
      <c r="M41" s="317"/>
      <c r="N41" s="317"/>
      <c r="O41" s="317"/>
      <c r="P41" s="317"/>
      <c r="Q41" s="317"/>
      <c r="R41" s="318"/>
      <c r="S41" s="318"/>
      <c r="T41" s="318"/>
      <c r="U41" s="318"/>
      <c r="V41" s="319"/>
      <c r="W41" s="319"/>
      <c r="X41" s="319"/>
      <c r="Y41" s="319"/>
      <c r="Z41" s="319"/>
      <c r="AA41" s="319"/>
      <c r="AB41" s="319"/>
      <c r="AC41" s="319"/>
      <c r="AD41" s="320"/>
      <c r="AE41" s="320"/>
      <c r="AF41" s="320"/>
      <c r="AG41" s="320"/>
      <c r="AH41" s="320"/>
      <c r="AI41" s="321"/>
      <c r="AJ41" s="322"/>
      <c r="AK41" s="3"/>
    </row>
    <row r="42" spans="1:46" ht="14.25" customHeight="1" x14ac:dyDescent="0.3">
      <c r="A42" s="302"/>
      <c r="B42" s="907" t="s">
        <v>180</v>
      </c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8">
        <v>701</v>
      </c>
      <c r="AC42" s="908"/>
      <c r="AD42" s="903"/>
      <c r="AE42" s="903"/>
      <c r="AF42" s="903"/>
      <c r="AG42" s="903"/>
      <c r="AH42" s="903"/>
      <c r="AI42" s="903"/>
      <c r="AJ42" s="180"/>
      <c r="AK42" s="3"/>
    </row>
    <row r="43" spans="1:46" ht="14.25" customHeight="1" x14ac:dyDescent="0.3">
      <c r="A43" s="164"/>
      <c r="B43" s="907" t="s">
        <v>181</v>
      </c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8">
        <v>702</v>
      </c>
      <c r="AC43" s="908"/>
      <c r="AD43" s="903"/>
      <c r="AE43" s="903"/>
      <c r="AF43" s="903"/>
      <c r="AG43" s="903"/>
      <c r="AH43" s="903"/>
      <c r="AI43" s="903"/>
      <c r="AJ43" s="180"/>
      <c r="AK43" s="3"/>
    </row>
    <row r="44" spans="1:46" ht="14.25" customHeight="1" x14ac:dyDescent="0.3">
      <c r="A44" s="164"/>
      <c r="B44" s="907" t="s">
        <v>182</v>
      </c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907"/>
      <c r="O44" s="907"/>
      <c r="P44" s="907"/>
      <c r="Q44" s="907"/>
      <c r="R44" s="907"/>
      <c r="S44" s="907"/>
      <c r="T44" s="907"/>
      <c r="U44" s="907"/>
      <c r="V44" s="907"/>
      <c r="W44" s="907"/>
      <c r="X44" s="907"/>
      <c r="Y44" s="907"/>
      <c r="Z44" s="907"/>
      <c r="AA44" s="907"/>
      <c r="AB44" s="908">
        <v>703</v>
      </c>
      <c r="AC44" s="908"/>
      <c r="AD44" s="903"/>
      <c r="AE44" s="903"/>
      <c r="AF44" s="903"/>
      <c r="AG44" s="903"/>
      <c r="AH44" s="903"/>
      <c r="AI44" s="903"/>
      <c r="AJ44" s="180"/>
      <c r="AK44" s="3"/>
    </row>
    <row r="45" spans="1:46" x14ac:dyDescent="0.3">
      <c r="A45" s="164"/>
      <c r="B45" s="910" t="s">
        <v>259</v>
      </c>
      <c r="C45" s="910"/>
      <c r="D45" s="910"/>
      <c r="E45" s="910"/>
      <c r="F45" s="910"/>
      <c r="G45" s="910"/>
      <c r="H45" s="910"/>
      <c r="I45" s="910"/>
      <c r="J45" s="910"/>
      <c r="K45" s="910"/>
      <c r="L45" s="910"/>
      <c r="M45" s="910"/>
      <c r="N45" s="910"/>
      <c r="O45" s="910"/>
      <c r="P45" s="910"/>
      <c r="Q45" s="910"/>
      <c r="R45" s="910"/>
      <c r="S45" s="910"/>
      <c r="T45" s="910"/>
      <c r="U45" s="910"/>
      <c r="V45" s="910"/>
      <c r="W45" s="910"/>
      <c r="X45" s="910"/>
      <c r="Y45" s="910"/>
      <c r="Z45" s="910"/>
      <c r="AA45" s="910"/>
      <c r="AB45" s="911">
        <v>704</v>
      </c>
      <c r="AC45" s="911"/>
      <c r="AD45" s="830">
        <f>_701+_702+_703</f>
        <v>0</v>
      </c>
      <c r="AE45" s="831"/>
      <c r="AF45" s="831"/>
      <c r="AG45" s="831"/>
      <c r="AH45" s="831"/>
      <c r="AI45" s="832"/>
      <c r="AJ45" s="180"/>
      <c r="AK45" s="3"/>
    </row>
    <row r="46" spans="1:46" ht="10.5" customHeight="1" x14ac:dyDescent="0.3">
      <c r="A46" s="313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314"/>
      <c r="AK46" s="3"/>
    </row>
    <row r="47" spans="1:46" x14ac:dyDescent="0.3">
      <c r="A47" s="235" t="s">
        <v>176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3"/>
      <c r="AK47" s="3"/>
    </row>
    <row r="48" spans="1:46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230"/>
      <c r="Z48" s="909"/>
      <c r="AA48" s="909"/>
      <c r="AB48" s="909"/>
      <c r="AC48" s="909"/>
      <c r="AD48" s="909"/>
      <c r="AE48" s="909"/>
      <c r="AF48" s="323"/>
      <c r="AG48" s="323"/>
      <c r="AH48" s="323"/>
      <c r="AI48" s="230"/>
      <c r="AJ48" s="230"/>
      <c r="AK48" s="230"/>
      <c r="AL48" s="132"/>
    </row>
    <row r="49" spans="1:38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283"/>
      <c r="Z49" s="909"/>
      <c r="AA49" s="909"/>
      <c r="AB49" s="909"/>
      <c r="AC49" s="909"/>
      <c r="AD49" s="909"/>
      <c r="AE49" s="909"/>
      <c r="AF49" s="253"/>
      <c r="AG49" s="253"/>
      <c r="AH49" s="253"/>
      <c r="AI49" s="283"/>
      <c r="AJ49" s="283"/>
      <c r="AK49" s="283"/>
      <c r="AL49" s="131"/>
    </row>
    <row r="50" spans="1:38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9"/>
    </row>
    <row r="51" spans="1:38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39"/>
    </row>
    <row r="52" spans="1:38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39"/>
    </row>
    <row r="53" spans="1:38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39"/>
    </row>
    <row r="54" spans="1:38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39"/>
    </row>
    <row r="55" spans="1:38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39"/>
    </row>
    <row r="56" spans="1:38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39"/>
    </row>
    <row r="57" spans="1:38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39"/>
    </row>
    <row r="58" spans="1:38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39"/>
    </row>
    <row r="59" spans="1:38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39"/>
    </row>
    <row r="60" spans="1:38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9"/>
    </row>
    <row r="61" spans="1:38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9"/>
    </row>
    <row r="62" spans="1:38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9"/>
    </row>
    <row r="63" spans="1:38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39"/>
    </row>
    <row r="64" spans="1:38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39"/>
    </row>
    <row r="65" spans="1:36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39"/>
    </row>
    <row r="66" spans="1:36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39"/>
    </row>
    <row r="67" spans="1:36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39"/>
    </row>
    <row r="68" spans="1:36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9"/>
    </row>
    <row r="69" spans="1:36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39"/>
    </row>
    <row r="70" spans="1:36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9"/>
    </row>
    <row r="71" spans="1:36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9"/>
    </row>
    <row r="72" spans="1:36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9"/>
    </row>
    <row r="73" spans="1:36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9"/>
    </row>
    <row r="74" spans="1:36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9"/>
    </row>
    <row r="75" spans="1:36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9"/>
    </row>
    <row r="76" spans="1:36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39"/>
    </row>
    <row r="77" spans="1:36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39"/>
    </row>
    <row r="78" spans="1:36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9"/>
    </row>
    <row r="79" spans="1:36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9"/>
    </row>
    <row r="80" spans="1:36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39"/>
    </row>
    <row r="81" spans="1:36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39"/>
    </row>
    <row r="82" spans="1:36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39"/>
    </row>
    <row r="83" spans="1:36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39"/>
    </row>
    <row r="84" spans="1:36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39"/>
    </row>
    <row r="85" spans="1:36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39"/>
    </row>
    <row r="86" spans="1:36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39"/>
    </row>
    <row r="87" spans="1:36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39"/>
    </row>
    <row r="88" spans="1:36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39"/>
    </row>
    <row r="89" spans="1:36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39"/>
    </row>
    <row r="90" spans="1:36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39"/>
    </row>
    <row r="91" spans="1:3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39"/>
    </row>
    <row r="92" spans="1:36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39"/>
    </row>
    <row r="93" spans="1:36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39"/>
    </row>
    <row r="94" spans="1:3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39"/>
    </row>
    <row r="95" spans="1:36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39"/>
    </row>
    <row r="96" spans="1:36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39"/>
    </row>
    <row r="97" spans="1:36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39"/>
    </row>
    <row r="98" spans="1:36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39"/>
    </row>
    <row r="99" spans="1:36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39"/>
    </row>
    <row r="100" spans="1:36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39"/>
    </row>
    <row r="101" spans="1:36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39"/>
    </row>
    <row r="102" spans="1:36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39"/>
    </row>
    <row r="103" spans="1:36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39"/>
    </row>
    <row r="104" spans="1:36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39"/>
    </row>
    <row r="105" spans="1:36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39"/>
    </row>
    <row r="106" spans="1:36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39"/>
    </row>
    <row r="107" spans="1:36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39"/>
    </row>
    <row r="108" spans="1:36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39"/>
    </row>
    <row r="109" spans="1:36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39"/>
    </row>
    <row r="110" spans="1:36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39"/>
    </row>
    <row r="111" spans="1:36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39"/>
    </row>
    <row r="112" spans="1:36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39"/>
    </row>
    <row r="113" spans="1:36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39"/>
    </row>
    <row r="114" spans="1:36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39"/>
    </row>
    <row r="115" spans="1:36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39"/>
    </row>
    <row r="116" spans="1:36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39"/>
    </row>
    <row r="117" spans="1:36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39"/>
    </row>
    <row r="118" spans="1:36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39"/>
    </row>
    <row r="119" spans="1:36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39"/>
    </row>
    <row r="120" spans="1:36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39"/>
    </row>
    <row r="121" spans="1:36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39"/>
    </row>
    <row r="122" spans="1:36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39"/>
    </row>
    <row r="123" spans="1:36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39"/>
    </row>
    <row r="124" spans="1:36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39"/>
    </row>
    <row r="125" spans="1:36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39"/>
    </row>
    <row r="126" spans="1:3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39"/>
    </row>
    <row r="127" spans="1:36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39"/>
    </row>
    <row r="128" spans="1:3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39"/>
    </row>
    <row r="129" spans="1:36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39"/>
    </row>
    <row r="130" spans="1:36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39"/>
    </row>
    <row r="131" spans="1:36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39"/>
    </row>
    <row r="132" spans="1:36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39"/>
    </row>
    <row r="133" spans="1:36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39"/>
    </row>
    <row r="134" spans="1:36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39"/>
    </row>
    <row r="135" spans="1:36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39"/>
    </row>
    <row r="136" spans="1:36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9"/>
    </row>
    <row r="137" spans="1:36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39"/>
    </row>
    <row r="138" spans="1:36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39"/>
    </row>
    <row r="139" spans="1:36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39"/>
    </row>
    <row r="140" spans="1:36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39"/>
    </row>
    <row r="141" spans="1:36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39"/>
    </row>
    <row r="142" spans="1:36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39"/>
    </row>
    <row r="143" spans="1:36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39"/>
    </row>
    <row r="144" spans="1:36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39"/>
    </row>
    <row r="145" spans="1:36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39"/>
    </row>
    <row r="146" spans="1:36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39"/>
    </row>
    <row r="147" spans="1:36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39"/>
    </row>
    <row r="148" spans="1:36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39"/>
    </row>
    <row r="149" spans="1:36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39"/>
    </row>
    <row r="150" spans="1:36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39"/>
    </row>
    <row r="151" spans="1:36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39"/>
    </row>
    <row r="152" spans="1:36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39"/>
    </row>
    <row r="153" spans="1:3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39"/>
    </row>
    <row r="154" spans="1:3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39"/>
    </row>
    <row r="155" spans="1:36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39"/>
    </row>
    <row r="156" spans="1:3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39"/>
    </row>
    <row r="157" spans="1:36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39"/>
    </row>
    <row r="158" spans="1:36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39"/>
    </row>
    <row r="159" spans="1:36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39"/>
    </row>
    <row r="160" spans="1:36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39"/>
    </row>
    <row r="161" spans="1:36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39"/>
    </row>
    <row r="162" spans="1:36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39"/>
    </row>
    <row r="163" spans="1:36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39"/>
    </row>
    <row r="164" spans="1:36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39"/>
    </row>
    <row r="165" spans="1:36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39"/>
    </row>
    <row r="166" spans="1:36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39"/>
    </row>
    <row r="167" spans="1:36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39"/>
    </row>
    <row r="168" spans="1:36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39"/>
    </row>
    <row r="169" spans="1:36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39"/>
    </row>
    <row r="170" spans="1:36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39"/>
    </row>
    <row r="171" spans="1:36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39"/>
    </row>
    <row r="172" spans="1:36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39"/>
    </row>
    <row r="173" spans="1:36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39"/>
    </row>
    <row r="174" spans="1:36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39"/>
    </row>
    <row r="175" spans="1:36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39"/>
    </row>
    <row r="176" spans="1:36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39"/>
    </row>
    <row r="177" spans="1:36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39"/>
    </row>
    <row r="178" spans="1:36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39"/>
    </row>
    <row r="179" spans="1:36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39"/>
    </row>
    <row r="180" spans="1:36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39"/>
    </row>
    <row r="181" spans="1:3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39"/>
    </row>
    <row r="182" spans="1:36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39"/>
    </row>
    <row r="183" spans="1:3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39"/>
    </row>
    <row r="184" spans="1:36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39"/>
    </row>
    <row r="185" spans="1:36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39"/>
    </row>
    <row r="186" spans="1:36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39"/>
    </row>
    <row r="187" spans="1:36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39"/>
    </row>
    <row r="188" spans="1:36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39"/>
    </row>
    <row r="189" spans="1:36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39"/>
    </row>
    <row r="190" spans="1:36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39"/>
    </row>
    <row r="191" spans="1:36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39"/>
    </row>
    <row r="192" spans="1:36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39"/>
    </row>
    <row r="193" spans="1:36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39"/>
    </row>
    <row r="194" spans="1:36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39"/>
    </row>
    <row r="195" spans="1:36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39"/>
    </row>
    <row r="196" spans="1:36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39"/>
    </row>
    <row r="197" spans="1:36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39"/>
    </row>
    <row r="198" spans="1:36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39"/>
    </row>
    <row r="199" spans="1:36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39"/>
    </row>
    <row r="200" spans="1:36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39"/>
    </row>
    <row r="201" spans="1:36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39"/>
    </row>
    <row r="202" spans="1:36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39"/>
    </row>
    <row r="203" spans="1:36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39"/>
    </row>
    <row r="204" spans="1:36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39"/>
    </row>
    <row r="205" spans="1:36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39"/>
    </row>
    <row r="206" spans="1:36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39"/>
    </row>
    <row r="207" spans="1:36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39"/>
    </row>
    <row r="208" spans="1:3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39"/>
    </row>
    <row r="209" spans="1:36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39"/>
    </row>
    <row r="210" spans="1:3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39"/>
    </row>
    <row r="211" spans="1:36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39"/>
    </row>
    <row r="212" spans="1:36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39"/>
    </row>
    <row r="213" spans="1:36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39"/>
    </row>
    <row r="214" spans="1:36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39"/>
    </row>
    <row r="215" spans="1:36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39"/>
    </row>
    <row r="216" spans="1:36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39"/>
    </row>
    <row r="217" spans="1:36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39"/>
    </row>
    <row r="218" spans="1:36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39"/>
    </row>
    <row r="219" spans="1:36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39"/>
    </row>
    <row r="220" spans="1:36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39"/>
    </row>
    <row r="221" spans="1:36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39"/>
    </row>
    <row r="222" spans="1:36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39"/>
    </row>
    <row r="223" spans="1:36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39"/>
    </row>
    <row r="224" spans="1:36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39"/>
    </row>
    <row r="225" spans="1:36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39"/>
    </row>
    <row r="226" spans="1:36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39"/>
    </row>
    <row r="227" spans="1:36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39"/>
    </row>
    <row r="228" spans="1:36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39"/>
    </row>
    <row r="229" spans="1:36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39"/>
    </row>
    <row r="230" spans="1:36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39"/>
    </row>
    <row r="231" spans="1:36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39"/>
    </row>
    <row r="232" spans="1:36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39"/>
    </row>
    <row r="233" spans="1:36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39"/>
    </row>
    <row r="234" spans="1:36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39"/>
    </row>
    <row r="235" spans="1:3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39"/>
    </row>
    <row r="236" spans="1:36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39"/>
    </row>
    <row r="237" spans="1:3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39"/>
    </row>
    <row r="238" spans="1:36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39"/>
    </row>
    <row r="239" spans="1:36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39"/>
    </row>
    <row r="240" spans="1:36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39"/>
    </row>
    <row r="241" spans="1:36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39"/>
    </row>
    <row r="242" spans="1:36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39"/>
    </row>
    <row r="243" spans="1:36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39"/>
    </row>
    <row r="244" spans="1:36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39"/>
    </row>
    <row r="245" spans="1:36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39"/>
    </row>
    <row r="246" spans="1:36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39"/>
    </row>
    <row r="247" spans="1:36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39"/>
    </row>
    <row r="248" spans="1:36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39"/>
    </row>
    <row r="249" spans="1:36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39"/>
    </row>
    <row r="250" spans="1:36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39"/>
    </row>
    <row r="251" spans="1:36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39"/>
    </row>
    <row r="252" spans="1:36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39"/>
    </row>
    <row r="253" spans="1:36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39"/>
    </row>
    <row r="254" spans="1:36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39"/>
    </row>
    <row r="255" spans="1:36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39"/>
    </row>
    <row r="256" spans="1:36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39"/>
    </row>
    <row r="257" spans="1:36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39"/>
    </row>
    <row r="258" spans="1:36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39"/>
    </row>
    <row r="259" spans="1:36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39"/>
    </row>
    <row r="260" spans="1:36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39"/>
    </row>
    <row r="261" spans="1:36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39"/>
    </row>
    <row r="262" spans="1:36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39"/>
    </row>
    <row r="263" spans="1:36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39"/>
    </row>
    <row r="264" spans="1:36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39"/>
    </row>
    <row r="265" spans="1:36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39"/>
    </row>
    <row r="266" spans="1:36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39"/>
    </row>
    <row r="267" spans="1:36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39"/>
    </row>
    <row r="268" spans="1:36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39"/>
    </row>
    <row r="269" spans="1:3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39"/>
    </row>
    <row r="270" spans="1:36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39"/>
    </row>
    <row r="271" spans="1:36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39"/>
    </row>
    <row r="272" spans="1:36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39"/>
    </row>
    <row r="273" spans="1:36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39"/>
    </row>
    <row r="274" spans="1:36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39"/>
    </row>
    <row r="275" spans="1:36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39"/>
    </row>
    <row r="276" spans="1:36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39"/>
    </row>
    <row r="277" spans="1:36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39"/>
    </row>
    <row r="278" spans="1:36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39"/>
    </row>
    <row r="279" spans="1:36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39"/>
    </row>
    <row r="280" spans="1:36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39"/>
    </row>
    <row r="281" spans="1:36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39"/>
    </row>
    <row r="282" spans="1:36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39"/>
    </row>
    <row r="283" spans="1:36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39"/>
    </row>
    <row r="284" spans="1:36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39"/>
    </row>
    <row r="285" spans="1:36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39"/>
    </row>
    <row r="286" spans="1:36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39"/>
    </row>
    <row r="287" spans="1:36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39"/>
    </row>
    <row r="288" spans="1:36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39"/>
    </row>
    <row r="289" spans="1:36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39"/>
    </row>
    <row r="290" spans="1:36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39"/>
    </row>
    <row r="291" spans="1:36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39"/>
    </row>
    <row r="292" spans="1:36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39"/>
    </row>
    <row r="293" spans="1:36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39"/>
    </row>
    <row r="294" spans="1:36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39"/>
    </row>
    <row r="295" spans="1:36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39"/>
    </row>
    <row r="296" spans="1:36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39"/>
    </row>
    <row r="297" spans="1:36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39"/>
    </row>
    <row r="298" spans="1:36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39"/>
    </row>
    <row r="299" spans="1:36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39"/>
    </row>
    <row r="300" spans="1:36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39"/>
    </row>
    <row r="301" spans="1:36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39"/>
    </row>
    <row r="302" spans="1:36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39"/>
    </row>
    <row r="303" spans="1:36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39"/>
    </row>
    <row r="304" spans="1:36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39"/>
    </row>
    <row r="305" spans="1:36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39"/>
    </row>
    <row r="306" spans="1:36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39"/>
    </row>
    <row r="307" spans="1:36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39"/>
    </row>
    <row r="308" spans="1:36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39"/>
    </row>
    <row r="309" spans="1:36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39"/>
    </row>
    <row r="310" spans="1:36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39"/>
    </row>
    <row r="311" spans="1:36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39"/>
    </row>
    <row r="312" spans="1:36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39"/>
    </row>
    <row r="313" spans="1:36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39"/>
    </row>
    <row r="314" spans="1:36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39"/>
    </row>
    <row r="315" spans="1:36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39"/>
    </row>
    <row r="316" spans="1:36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39"/>
    </row>
    <row r="317" spans="1:36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39"/>
    </row>
    <row r="318" spans="1:36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39"/>
    </row>
    <row r="319" spans="1:36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39"/>
    </row>
    <row r="320" spans="1:36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39"/>
    </row>
    <row r="321" spans="1:36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39"/>
    </row>
    <row r="322" spans="1:36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39"/>
    </row>
    <row r="323" spans="1:36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39"/>
    </row>
    <row r="324" spans="1:36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39"/>
    </row>
    <row r="325" spans="1:36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39"/>
    </row>
    <row r="326" spans="1:36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39"/>
    </row>
    <row r="327" spans="1:36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39"/>
    </row>
    <row r="328" spans="1:36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39"/>
    </row>
    <row r="329" spans="1:36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39"/>
    </row>
    <row r="330" spans="1:36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39"/>
    </row>
    <row r="331" spans="1:36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39"/>
    </row>
    <row r="332" spans="1:36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39"/>
    </row>
    <row r="333" spans="1:36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39"/>
    </row>
    <row r="334" spans="1:36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39"/>
    </row>
    <row r="335" spans="1:36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39"/>
    </row>
    <row r="336" spans="1:36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39"/>
    </row>
    <row r="337" spans="1:36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39"/>
    </row>
    <row r="338" spans="1:36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39"/>
    </row>
    <row r="339" spans="1:36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39"/>
    </row>
    <row r="340" spans="1:36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39"/>
    </row>
    <row r="341" spans="1:36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39"/>
    </row>
    <row r="342" spans="1:36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39"/>
    </row>
    <row r="343" spans="1:36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39"/>
    </row>
    <row r="344" spans="1:36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39"/>
    </row>
    <row r="345" spans="1:36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39"/>
    </row>
    <row r="346" spans="1:36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39"/>
    </row>
    <row r="347" spans="1:36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39"/>
    </row>
    <row r="348" spans="1:36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39"/>
    </row>
    <row r="349" spans="1:36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39"/>
    </row>
    <row r="350" spans="1:36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39"/>
    </row>
    <row r="351" spans="1:36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39"/>
    </row>
    <row r="352" spans="1:36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39"/>
    </row>
    <row r="353" spans="1:36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39"/>
    </row>
    <row r="354" spans="1:36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39"/>
    </row>
    <row r="355" spans="1:36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39"/>
    </row>
    <row r="356" spans="1:36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39"/>
    </row>
    <row r="357" spans="1:36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39"/>
    </row>
    <row r="358" spans="1:36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39"/>
    </row>
    <row r="359" spans="1:36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39"/>
    </row>
    <row r="360" spans="1:36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39"/>
    </row>
    <row r="361" spans="1:36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39"/>
    </row>
    <row r="362" spans="1:36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39"/>
    </row>
    <row r="363" spans="1:36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39"/>
    </row>
    <row r="364" spans="1:36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39"/>
    </row>
    <row r="365" spans="1:36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39"/>
    </row>
    <row r="366" spans="1:36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39"/>
    </row>
    <row r="367" spans="1:36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39"/>
    </row>
    <row r="368" spans="1:36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39"/>
    </row>
    <row r="369" spans="1:36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39"/>
    </row>
    <row r="370" spans="1:36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39"/>
    </row>
    <row r="371" spans="1:36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39"/>
    </row>
    <row r="372" spans="1:36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39"/>
    </row>
    <row r="373" spans="1:36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39"/>
    </row>
    <row r="374" spans="1:36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39"/>
    </row>
    <row r="375" spans="1:36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39"/>
    </row>
    <row r="376" spans="1:36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39"/>
    </row>
    <row r="377" spans="1:36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39"/>
    </row>
    <row r="378" spans="1:36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39"/>
    </row>
    <row r="379" spans="1:36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39"/>
    </row>
    <row r="380" spans="1:36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39"/>
    </row>
    <row r="381" spans="1:36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39"/>
    </row>
    <row r="382" spans="1:36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39"/>
    </row>
    <row r="383" spans="1:36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39"/>
    </row>
    <row r="384" spans="1:36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39"/>
    </row>
    <row r="385" spans="1:36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39"/>
    </row>
    <row r="386" spans="1:36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39"/>
    </row>
    <row r="387" spans="1:36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39"/>
    </row>
    <row r="388" spans="1:36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39"/>
    </row>
    <row r="389" spans="1:36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39"/>
    </row>
    <row r="390" spans="1:36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39"/>
    </row>
    <row r="391" spans="1:36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39"/>
    </row>
    <row r="392" spans="1:36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39"/>
    </row>
    <row r="393" spans="1:36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39"/>
    </row>
    <row r="394" spans="1:36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39"/>
    </row>
    <row r="395" spans="1:36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39"/>
    </row>
    <row r="396" spans="1:36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39"/>
    </row>
    <row r="397" spans="1:36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39"/>
    </row>
    <row r="398" spans="1:36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39"/>
    </row>
    <row r="399" spans="1:36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39"/>
    </row>
    <row r="400" spans="1:36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39"/>
    </row>
    <row r="401" spans="1:36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39"/>
    </row>
    <row r="402" spans="1:36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39"/>
    </row>
    <row r="403" spans="1:36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39"/>
    </row>
    <row r="404" spans="1:36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39"/>
    </row>
    <row r="405" spans="1:36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39"/>
    </row>
    <row r="406" spans="1:36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39"/>
    </row>
    <row r="407" spans="1:36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39"/>
    </row>
    <row r="408" spans="1:36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39"/>
    </row>
    <row r="409" spans="1:36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39"/>
    </row>
    <row r="410" spans="1:36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39"/>
    </row>
    <row r="411" spans="1:36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39"/>
    </row>
    <row r="412" spans="1:36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39"/>
    </row>
    <row r="413" spans="1:36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39"/>
    </row>
    <row r="414" spans="1:36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39"/>
    </row>
    <row r="415" spans="1:36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39"/>
    </row>
    <row r="416" spans="1:36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39"/>
    </row>
    <row r="417" spans="1:36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39"/>
    </row>
    <row r="418" spans="1:36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39"/>
    </row>
    <row r="419" spans="1:36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39"/>
    </row>
    <row r="420" spans="1:36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39"/>
    </row>
    <row r="421" spans="1:36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39"/>
    </row>
    <row r="422" spans="1:36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39"/>
    </row>
    <row r="423" spans="1:36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39"/>
    </row>
    <row r="424" spans="1:36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39"/>
    </row>
    <row r="425" spans="1:36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39"/>
    </row>
    <row r="426" spans="1:36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39"/>
    </row>
    <row r="427" spans="1:36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39"/>
    </row>
    <row r="428" spans="1:36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39"/>
    </row>
    <row r="429" spans="1:36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39"/>
    </row>
    <row r="430" spans="1:36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39"/>
    </row>
    <row r="431" spans="1:36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39"/>
    </row>
    <row r="432" spans="1:36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39"/>
    </row>
    <row r="433" spans="1:36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39"/>
    </row>
    <row r="434" spans="1:36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39"/>
    </row>
    <row r="435" spans="1:36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39"/>
    </row>
    <row r="436" spans="1:36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39"/>
    </row>
    <row r="437" spans="1:36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39"/>
    </row>
    <row r="438" spans="1:36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39"/>
    </row>
    <row r="439" spans="1:36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39"/>
    </row>
    <row r="440" spans="1:36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39"/>
    </row>
    <row r="441" spans="1:36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39"/>
    </row>
    <row r="442" spans="1:36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39"/>
    </row>
    <row r="443" spans="1:36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39"/>
    </row>
    <row r="444" spans="1:36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39"/>
    </row>
    <row r="445" spans="1:36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39"/>
    </row>
    <row r="446" spans="1:36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39"/>
    </row>
    <row r="447" spans="1:36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39"/>
    </row>
    <row r="448" spans="1:36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39"/>
    </row>
    <row r="449" spans="1:36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39"/>
    </row>
    <row r="450" spans="1:36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39"/>
    </row>
    <row r="451" spans="1:36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39"/>
    </row>
    <row r="452" spans="1:36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39"/>
    </row>
    <row r="453" spans="1:36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39"/>
    </row>
    <row r="454" spans="1:36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39"/>
    </row>
    <row r="455" spans="1:36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39"/>
    </row>
    <row r="456" spans="1:36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39"/>
    </row>
    <row r="457" spans="1:36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39"/>
    </row>
    <row r="458" spans="1:36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39"/>
    </row>
    <row r="459" spans="1:36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39"/>
    </row>
    <row r="460" spans="1:36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39"/>
    </row>
    <row r="461" spans="1:36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39"/>
    </row>
    <row r="462" spans="1:36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39"/>
    </row>
    <row r="463" spans="1:36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39"/>
    </row>
    <row r="464" spans="1:36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39"/>
    </row>
    <row r="465" spans="1:36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39"/>
    </row>
    <row r="466" spans="1:36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39"/>
    </row>
    <row r="467" spans="1:36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39"/>
    </row>
    <row r="468" spans="1:36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39"/>
    </row>
    <row r="469" spans="1:36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39"/>
    </row>
    <row r="470" spans="1:36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39"/>
    </row>
    <row r="471" spans="1:36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39"/>
    </row>
    <row r="472" spans="1:36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39"/>
    </row>
    <row r="473" spans="1:36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39"/>
    </row>
    <row r="474" spans="1:36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39"/>
    </row>
    <row r="475" spans="1:36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39"/>
    </row>
    <row r="476" spans="1:36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39"/>
    </row>
    <row r="477" spans="1:36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39"/>
    </row>
    <row r="478" spans="1:36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39"/>
    </row>
    <row r="479" spans="1:36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39"/>
    </row>
    <row r="480" spans="1:36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39"/>
    </row>
    <row r="481" spans="1:36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39"/>
    </row>
    <row r="482" spans="1:36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39"/>
    </row>
    <row r="483" spans="1:36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39"/>
    </row>
    <row r="484" spans="1:36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39"/>
    </row>
    <row r="485" spans="1:36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39"/>
    </row>
    <row r="486" spans="1:36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39"/>
    </row>
    <row r="487" spans="1:36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39"/>
    </row>
    <row r="488" spans="1:36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39"/>
    </row>
    <row r="489" spans="1:36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39"/>
    </row>
    <row r="490" spans="1:36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39"/>
    </row>
    <row r="491" spans="1:36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39"/>
    </row>
    <row r="492" spans="1:36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39"/>
    </row>
    <row r="493" spans="1:36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39"/>
    </row>
    <row r="494" spans="1:36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39"/>
    </row>
    <row r="495" spans="1:36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39"/>
    </row>
    <row r="496" spans="1:36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39"/>
    </row>
    <row r="497" spans="1:36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39"/>
    </row>
    <row r="498" spans="1:36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39"/>
    </row>
    <row r="499" spans="1:36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39"/>
    </row>
    <row r="500" spans="1:36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39"/>
    </row>
    <row r="501" spans="1:36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39"/>
    </row>
    <row r="502" spans="1:36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39"/>
    </row>
    <row r="503" spans="1:36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39"/>
    </row>
    <row r="504" spans="1:36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39"/>
    </row>
    <row r="505" spans="1:36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39"/>
    </row>
    <row r="506" spans="1:36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39"/>
    </row>
    <row r="507" spans="1:36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39"/>
    </row>
    <row r="508" spans="1:36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39"/>
    </row>
    <row r="509" spans="1:36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39"/>
    </row>
    <row r="510" spans="1:36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39"/>
    </row>
    <row r="511" spans="1:36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39"/>
    </row>
    <row r="512" spans="1:36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39"/>
    </row>
    <row r="513" spans="1:36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39"/>
    </row>
    <row r="514" spans="1:36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39"/>
    </row>
    <row r="515" spans="1:36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39"/>
    </row>
    <row r="516" spans="1:36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39"/>
    </row>
    <row r="517" spans="1:36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39"/>
    </row>
    <row r="518" spans="1:36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39"/>
    </row>
    <row r="519" spans="1:36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39"/>
    </row>
    <row r="520" spans="1:36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39"/>
    </row>
    <row r="521" spans="1:36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39"/>
    </row>
    <row r="522" spans="1:36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39"/>
    </row>
    <row r="523" spans="1:36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39"/>
    </row>
    <row r="524" spans="1:36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39"/>
    </row>
    <row r="525" spans="1:36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39"/>
    </row>
    <row r="526" spans="1:36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39"/>
    </row>
    <row r="527" spans="1:36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39"/>
    </row>
    <row r="528" spans="1:36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39"/>
    </row>
    <row r="529" spans="1:36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39"/>
    </row>
    <row r="530" spans="1:36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39"/>
    </row>
    <row r="531" spans="1:36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39"/>
    </row>
    <row r="532" spans="1:36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39"/>
    </row>
    <row r="533" spans="1:36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39"/>
    </row>
    <row r="534" spans="1:36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39"/>
    </row>
    <row r="535" spans="1:36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39"/>
    </row>
    <row r="536" spans="1:36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39"/>
    </row>
    <row r="537" spans="1:36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39"/>
    </row>
    <row r="538" spans="1:36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39"/>
    </row>
    <row r="539" spans="1:36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39"/>
    </row>
    <row r="540" spans="1:36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39"/>
    </row>
    <row r="541" spans="1:36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39"/>
    </row>
    <row r="542" spans="1:36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39"/>
    </row>
    <row r="543" spans="1:36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39"/>
    </row>
    <row r="544" spans="1:36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39"/>
    </row>
    <row r="545" spans="1:36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39"/>
    </row>
    <row r="546" spans="1:36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39"/>
    </row>
    <row r="547" spans="1:36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39"/>
    </row>
    <row r="548" spans="1:36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39"/>
    </row>
    <row r="549" spans="1:36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39"/>
    </row>
    <row r="550" spans="1:36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39"/>
    </row>
    <row r="551" spans="1:36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39"/>
    </row>
    <row r="552" spans="1:36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39"/>
    </row>
    <row r="553" spans="1:36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39"/>
    </row>
    <row r="554" spans="1:36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39"/>
    </row>
    <row r="555" spans="1:36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39"/>
    </row>
    <row r="556" spans="1:36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39"/>
    </row>
    <row r="557" spans="1:36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39"/>
    </row>
    <row r="558" spans="1:36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39"/>
    </row>
    <row r="559" spans="1:36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39"/>
    </row>
    <row r="560" spans="1:36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39"/>
    </row>
    <row r="561" spans="1:36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39"/>
    </row>
    <row r="562" spans="1:36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39"/>
    </row>
    <row r="563" spans="1:36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39"/>
    </row>
    <row r="564" spans="1:36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39"/>
    </row>
    <row r="565" spans="1:36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39"/>
    </row>
    <row r="566" spans="1:36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39"/>
    </row>
    <row r="567" spans="1:36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39"/>
    </row>
    <row r="568" spans="1:36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39"/>
    </row>
    <row r="569" spans="1:36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39"/>
    </row>
    <row r="570" spans="1:36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39"/>
    </row>
    <row r="571" spans="1:36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39"/>
    </row>
    <row r="572" spans="1:36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39"/>
    </row>
    <row r="573" spans="1:36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39"/>
    </row>
    <row r="574" spans="1:36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39"/>
    </row>
    <row r="575" spans="1:36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39"/>
    </row>
    <row r="576" spans="1:36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39"/>
    </row>
    <row r="577" spans="1:36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39"/>
    </row>
    <row r="578" spans="1:36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39"/>
    </row>
    <row r="579" spans="1:36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39"/>
    </row>
    <row r="580" spans="1:36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39"/>
    </row>
    <row r="581" spans="1:36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39"/>
    </row>
    <row r="582" spans="1:36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39"/>
    </row>
    <row r="583" spans="1:36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39"/>
    </row>
    <row r="584" spans="1:36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39"/>
    </row>
    <row r="585" spans="1:36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39"/>
    </row>
    <row r="586" spans="1:36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39"/>
    </row>
    <row r="587" spans="1:36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39"/>
    </row>
    <row r="588" spans="1:36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39"/>
    </row>
    <row r="589" spans="1:36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39"/>
    </row>
    <row r="590" spans="1:36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39"/>
    </row>
    <row r="591" spans="1:36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39"/>
    </row>
    <row r="592" spans="1:36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39"/>
    </row>
    <row r="593" spans="1:36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39"/>
    </row>
    <row r="594" spans="1:36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39"/>
    </row>
    <row r="595" spans="1:36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39"/>
    </row>
    <row r="596" spans="1:36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39"/>
    </row>
    <row r="597" spans="1:36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39"/>
    </row>
    <row r="598" spans="1:36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39"/>
    </row>
    <row r="599" spans="1:36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39"/>
    </row>
    <row r="600" spans="1:36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39"/>
    </row>
    <row r="601" spans="1:36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39"/>
    </row>
    <row r="602" spans="1:36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39"/>
    </row>
    <row r="603" spans="1:36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39"/>
    </row>
    <row r="604" spans="1:36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39"/>
    </row>
    <row r="605" spans="1:36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39"/>
    </row>
    <row r="606" spans="1:36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39"/>
    </row>
    <row r="607" spans="1:36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39"/>
    </row>
    <row r="608" spans="1:36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39"/>
    </row>
    <row r="609" spans="1:36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39"/>
    </row>
    <row r="610" spans="1:36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39"/>
    </row>
    <row r="611" spans="1:36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39"/>
    </row>
    <row r="612" spans="1:36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39"/>
    </row>
    <row r="613" spans="1:36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39"/>
    </row>
    <row r="614" spans="1:36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39"/>
    </row>
    <row r="615" spans="1:36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39"/>
    </row>
    <row r="616" spans="1:36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39"/>
    </row>
    <row r="617" spans="1:36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39"/>
    </row>
    <row r="618" spans="1:36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39"/>
    </row>
    <row r="619" spans="1:36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39"/>
    </row>
    <row r="620" spans="1:36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39"/>
    </row>
    <row r="621" spans="1:36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39"/>
    </row>
    <row r="622" spans="1:36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39"/>
    </row>
    <row r="623" spans="1:36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39"/>
    </row>
    <row r="624" spans="1:36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39"/>
    </row>
    <row r="625" spans="1:36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39"/>
    </row>
    <row r="626" spans="1:36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39"/>
    </row>
    <row r="627" spans="1:36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39"/>
    </row>
    <row r="628" spans="1:36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39"/>
    </row>
    <row r="629" spans="1:36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39"/>
    </row>
    <row r="630" spans="1:36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39"/>
    </row>
    <row r="631" spans="1:36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39"/>
    </row>
    <row r="632" spans="1:36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39"/>
    </row>
    <row r="633" spans="1:36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39"/>
    </row>
    <row r="634" spans="1:36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39"/>
    </row>
    <row r="635" spans="1:36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39"/>
    </row>
    <row r="636" spans="1:36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39"/>
    </row>
    <row r="637" spans="1:36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39"/>
    </row>
    <row r="638" spans="1:36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39"/>
    </row>
    <row r="639" spans="1:36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39"/>
    </row>
    <row r="640" spans="1:36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39"/>
    </row>
    <row r="641" spans="1:36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39"/>
    </row>
    <row r="642" spans="1:36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39"/>
    </row>
    <row r="643" spans="1:36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39"/>
    </row>
    <row r="644" spans="1:36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39"/>
    </row>
    <row r="645" spans="1:36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39"/>
    </row>
    <row r="646" spans="1:36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39"/>
    </row>
    <row r="647" spans="1:36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39"/>
    </row>
    <row r="648" spans="1:36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39"/>
    </row>
    <row r="649" spans="1:36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39"/>
    </row>
    <row r="650" spans="1:36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39"/>
    </row>
    <row r="651" spans="1:36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39"/>
    </row>
    <row r="652" spans="1:36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39"/>
    </row>
    <row r="653" spans="1:36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39"/>
    </row>
    <row r="654" spans="1:36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39"/>
    </row>
    <row r="655" spans="1:36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39"/>
    </row>
    <row r="656" spans="1:36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39"/>
    </row>
    <row r="657" spans="1:36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39"/>
    </row>
    <row r="658" spans="1:36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39"/>
    </row>
    <row r="659" spans="1:36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39"/>
    </row>
    <row r="660" spans="1:36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39"/>
    </row>
    <row r="661" spans="1:36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39"/>
    </row>
    <row r="662" spans="1:36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39"/>
    </row>
    <row r="663" spans="1:36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39"/>
    </row>
    <row r="664" spans="1:36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39"/>
    </row>
    <row r="665" spans="1:36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39"/>
    </row>
    <row r="666" spans="1:36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39"/>
    </row>
    <row r="667" spans="1:36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39"/>
    </row>
    <row r="668" spans="1:36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39"/>
    </row>
    <row r="669" spans="1:36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39"/>
    </row>
    <row r="670" spans="1:36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39"/>
    </row>
    <row r="671" spans="1:36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39"/>
    </row>
    <row r="672" spans="1:36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39"/>
    </row>
    <row r="673" spans="1:36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39"/>
    </row>
    <row r="674" spans="1:36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39"/>
    </row>
    <row r="675" spans="1:36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39"/>
    </row>
    <row r="676" spans="1:36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39"/>
    </row>
    <row r="677" spans="1:36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39"/>
    </row>
    <row r="678" spans="1:36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39"/>
    </row>
    <row r="679" spans="1:36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39"/>
    </row>
    <row r="680" spans="1:36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39"/>
    </row>
    <row r="681" spans="1:36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39"/>
    </row>
    <row r="682" spans="1:36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39"/>
    </row>
    <row r="683" spans="1:36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39"/>
    </row>
    <row r="684" spans="1:36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39"/>
    </row>
    <row r="685" spans="1:36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39"/>
    </row>
    <row r="686" spans="1:36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39"/>
    </row>
    <row r="687" spans="1:36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39"/>
    </row>
    <row r="688" spans="1:36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39"/>
    </row>
    <row r="689" spans="1:36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39"/>
    </row>
    <row r="690" spans="1:36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39"/>
    </row>
    <row r="691" spans="1:36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39"/>
    </row>
    <row r="692" spans="1:36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39"/>
    </row>
    <row r="693" spans="1:36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39"/>
    </row>
    <row r="694" spans="1:36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39"/>
    </row>
    <row r="695" spans="1:36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39"/>
    </row>
    <row r="696" spans="1:36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39"/>
    </row>
    <row r="697" spans="1:36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39"/>
    </row>
    <row r="698" spans="1:36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39"/>
    </row>
    <row r="699" spans="1:36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39"/>
    </row>
    <row r="700" spans="1:36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39"/>
    </row>
    <row r="701" spans="1:36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39"/>
    </row>
    <row r="702" spans="1:36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39"/>
    </row>
    <row r="703" spans="1:36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39"/>
    </row>
    <row r="704" spans="1:36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39"/>
    </row>
    <row r="705" spans="1:36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39"/>
    </row>
    <row r="706" spans="1:36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39"/>
    </row>
    <row r="707" spans="1:36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39"/>
    </row>
    <row r="708" spans="1:36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39"/>
    </row>
    <row r="709" spans="1:36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39"/>
    </row>
    <row r="710" spans="1:36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39"/>
    </row>
    <row r="711" spans="1:36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39"/>
    </row>
    <row r="712" spans="1:36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39"/>
    </row>
    <row r="713" spans="1:36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39"/>
    </row>
    <row r="714" spans="1:36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39"/>
    </row>
    <row r="715" spans="1:36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39"/>
    </row>
    <row r="716" spans="1:36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39"/>
    </row>
    <row r="717" spans="1:36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39"/>
    </row>
    <row r="718" spans="1:36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39"/>
    </row>
    <row r="719" spans="1:36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39"/>
    </row>
    <row r="720" spans="1:36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39"/>
    </row>
    <row r="721" spans="1:36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39"/>
    </row>
    <row r="722" spans="1:36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39"/>
    </row>
    <row r="723" spans="1:36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39"/>
    </row>
    <row r="724" spans="1:36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39"/>
    </row>
    <row r="725" spans="1:36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39"/>
    </row>
    <row r="726" spans="1:36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39"/>
    </row>
    <row r="727" spans="1:36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39"/>
    </row>
    <row r="728" spans="1:36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39"/>
    </row>
    <row r="729" spans="1:36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39"/>
    </row>
    <row r="730" spans="1:36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39"/>
    </row>
    <row r="731" spans="1:36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39"/>
    </row>
    <row r="732" spans="1:36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39"/>
    </row>
    <row r="733" spans="1:36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39"/>
    </row>
    <row r="734" spans="1:36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39"/>
    </row>
    <row r="735" spans="1:36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39"/>
    </row>
    <row r="736" spans="1:36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39"/>
    </row>
    <row r="737" spans="1:36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39"/>
    </row>
    <row r="738" spans="1:36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39"/>
    </row>
    <row r="739" spans="1:36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39"/>
    </row>
    <row r="740" spans="1:36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39"/>
    </row>
    <row r="741" spans="1:36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39"/>
    </row>
    <row r="742" spans="1:36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39"/>
    </row>
    <row r="743" spans="1:36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39"/>
    </row>
    <row r="744" spans="1:36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39"/>
    </row>
    <row r="745" spans="1:36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39"/>
    </row>
    <row r="746" spans="1:36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39"/>
    </row>
    <row r="747" spans="1:36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39"/>
    </row>
    <row r="748" spans="1:36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39"/>
    </row>
    <row r="749" spans="1:36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39"/>
    </row>
    <row r="750" spans="1:36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39"/>
    </row>
    <row r="751" spans="1:36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39"/>
    </row>
    <row r="752" spans="1:36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39"/>
    </row>
    <row r="753" spans="1:36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39"/>
    </row>
    <row r="754" spans="1:36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39"/>
    </row>
    <row r="755" spans="1:36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39"/>
    </row>
    <row r="756" spans="1:36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39"/>
    </row>
    <row r="757" spans="1:36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39"/>
    </row>
    <row r="758" spans="1:36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39"/>
    </row>
    <row r="759" spans="1:36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39"/>
    </row>
    <row r="760" spans="1:36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39"/>
    </row>
    <row r="761" spans="1:36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39"/>
    </row>
    <row r="762" spans="1:36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39"/>
    </row>
    <row r="763" spans="1:36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39"/>
    </row>
    <row r="764" spans="1:36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39"/>
    </row>
    <row r="765" spans="1:36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39"/>
    </row>
    <row r="766" spans="1:36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39"/>
    </row>
    <row r="767" spans="1:36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39"/>
    </row>
    <row r="768" spans="1:36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39"/>
    </row>
    <row r="769" spans="1:36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39"/>
    </row>
    <row r="770" spans="1:36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39"/>
    </row>
    <row r="771" spans="1:36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39"/>
    </row>
    <row r="772" spans="1:36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39"/>
    </row>
    <row r="773" spans="1:36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39"/>
    </row>
    <row r="774" spans="1:36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39"/>
    </row>
    <row r="775" spans="1:36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39"/>
    </row>
    <row r="776" spans="1:36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39"/>
    </row>
    <row r="777" spans="1:36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39"/>
    </row>
    <row r="778" spans="1:36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39"/>
    </row>
    <row r="779" spans="1:36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39"/>
    </row>
    <row r="780" spans="1:36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39"/>
    </row>
    <row r="781" spans="1:36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39"/>
    </row>
    <row r="782" spans="1:36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39"/>
    </row>
    <row r="783" spans="1:36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39"/>
    </row>
    <row r="784" spans="1:36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39"/>
    </row>
    <row r="785" spans="1:36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39"/>
    </row>
    <row r="786" spans="1:36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39"/>
    </row>
    <row r="787" spans="1:36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39"/>
    </row>
    <row r="788" spans="1:36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39"/>
    </row>
    <row r="789" spans="1:36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39"/>
    </row>
    <row r="790" spans="1:36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39"/>
    </row>
    <row r="791" spans="1:36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39"/>
    </row>
    <row r="792" spans="1:36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39"/>
    </row>
    <row r="793" spans="1:36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39"/>
    </row>
    <row r="794" spans="1:36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39"/>
    </row>
    <row r="795" spans="1:36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39"/>
    </row>
    <row r="796" spans="1:36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39"/>
    </row>
    <row r="797" spans="1:36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39"/>
    </row>
    <row r="798" spans="1:36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39"/>
    </row>
    <row r="799" spans="1:36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39"/>
    </row>
    <row r="800" spans="1:36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39"/>
    </row>
    <row r="801" spans="1:36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39"/>
    </row>
    <row r="802" spans="1:36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39"/>
    </row>
    <row r="803" spans="1:36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39"/>
    </row>
    <row r="804" spans="1:36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39"/>
    </row>
    <row r="805" spans="1:36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39"/>
    </row>
    <row r="806" spans="1:36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39"/>
    </row>
    <row r="807" spans="1:36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39"/>
    </row>
    <row r="808" spans="1:36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39"/>
    </row>
    <row r="809" spans="1:36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39"/>
    </row>
    <row r="810" spans="1:36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39"/>
    </row>
    <row r="811" spans="1:36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39"/>
    </row>
    <row r="812" spans="1:36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39"/>
    </row>
    <row r="813" spans="1:36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39"/>
    </row>
    <row r="814" spans="1:36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39"/>
    </row>
    <row r="815" spans="1:36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39"/>
    </row>
    <row r="816" spans="1:36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39"/>
    </row>
    <row r="817" spans="1:36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39"/>
    </row>
    <row r="818" spans="1:36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39"/>
    </row>
    <row r="819" spans="1:36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39"/>
    </row>
    <row r="820" spans="1:36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39"/>
    </row>
    <row r="821" spans="1:36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39"/>
    </row>
    <row r="822" spans="1:36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39"/>
    </row>
    <row r="823" spans="1:36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39"/>
    </row>
    <row r="824" spans="1:36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39"/>
    </row>
    <row r="825" spans="1:36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39"/>
    </row>
    <row r="826" spans="1:36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39"/>
    </row>
    <row r="827" spans="1:36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39"/>
    </row>
    <row r="828" spans="1:36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39"/>
    </row>
    <row r="829" spans="1:36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39"/>
    </row>
    <row r="830" spans="1:36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39"/>
    </row>
    <row r="831" spans="1:36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39"/>
    </row>
    <row r="832" spans="1:36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39"/>
    </row>
    <row r="833" spans="1:36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39"/>
    </row>
    <row r="834" spans="1:36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39"/>
    </row>
    <row r="835" spans="1:36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39"/>
    </row>
    <row r="836" spans="1:36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39"/>
    </row>
    <row r="837" spans="1:36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39"/>
    </row>
    <row r="838" spans="1:36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39"/>
    </row>
    <row r="839" spans="1:36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39"/>
    </row>
    <row r="840" spans="1:36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39"/>
    </row>
    <row r="841" spans="1:36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39"/>
    </row>
    <row r="842" spans="1:36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39"/>
    </row>
    <row r="843" spans="1:36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39"/>
    </row>
    <row r="844" spans="1:36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39"/>
    </row>
    <row r="845" spans="1:36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39"/>
    </row>
    <row r="846" spans="1:36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39"/>
    </row>
    <row r="847" spans="1:36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39"/>
    </row>
    <row r="848" spans="1:36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39"/>
    </row>
    <row r="849" spans="1:36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39"/>
    </row>
    <row r="850" spans="1:36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39"/>
    </row>
    <row r="851" spans="1:36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39"/>
    </row>
    <row r="852" spans="1:36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39"/>
    </row>
    <row r="853" spans="1:36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39"/>
    </row>
    <row r="854" spans="1:36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39"/>
    </row>
    <row r="855" spans="1:36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39"/>
    </row>
    <row r="856" spans="1:36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39"/>
    </row>
    <row r="857" spans="1:36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39"/>
    </row>
    <row r="858" spans="1:36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39"/>
    </row>
    <row r="859" spans="1:36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39"/>
    </row>
    <row r="860" spans="1:36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39"/>
    </row>
    <row r="861" spans="1:36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39"/>
    </row>
    <row r="862" spans="1:36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39"/>
    </row>
    <row r="863" spans="1:36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39"/>
    </row>
    <row r="864" spans="1:36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39"/>
    </row>
    <row r="865" spans="1:36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39"/>
    </row>
    <row r="866" spans="1:36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39"/>
    </row>
    <row r="867" spans="1:36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39"/>
    </row>
    <row r="868" spans="1:36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39"/>
    </row>
    <row r="869" spans="1:36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39"/>
    </row>
    <row r="870" spans="1:36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39"/>
    </row>
    <row r="871" spans="1:36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39"/>
    </row>
    <row r="872" spans="1:36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39"/>
    </row>
    <row r="873" spans="1:36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39"/>
    </row>
    <row r="874" spans="1:36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39"/>
    </row>
    <row r="875" spans="1:36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39"/>
    </row>
    <row r="876" spans="1:36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39"/>
    </row>
    <row r="877" spans="1:36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39"/>
    </row>
    <row r="878" spans="1:36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39"/>
    </row>
    <row r="879" spans="1:36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39"/>
    </row>
    <row r="880" spans="1:36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39"/>
    </row>
    <row r="881" spans="1:36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39"/>
    </row>
    <row r="882" spans="1:36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39"/>
    </row>
    <row r="883" spans="1:36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39"/>
    </row>
    <row r="884" spans="1:36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39"/>
    </row>
    <row r="885" spans="1:36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39"/>
    </row>
    <row r="886" spans="1:36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39"/>
    </row>
    <row r="887" spans="1:36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39"/>
    </row>
    <row r="888" spans="1:36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39"/>
    </row>
    <row r="889" spans="1:36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39"/>
    </row>
    <row r="890" spans="1:36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39"/>
    </row>
    <row r="891" spans="1:36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39"/>
    </row>
    <row r="892" spans="1:36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39"/>
    </row>
    <row r="893" spans="1:36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39"/>
    </row>
    <row r="894" spans="1:36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39"/>
    </row>
    <row r="895" spans="1:36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39"/>
    </row>
    <row r="896" spans="1:36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39"/>
    </row>
    <row r="897" spans="1:36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39"/>
    </row>
    <row r="898" spans="1:36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39"/>
    </row>
    <row r="899" spans="1:36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39"/>
    </row>
    <row r="900" spans="1:36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39"/>
    </row>
    <row r="901" spans="1:36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39"/>
    </row>
    <row r="902" spans="1:36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39"/>
    </row>
    <row r="903" spans="1:36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39"/>
    </row>
    <row r="904" spans="1:36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39"/>
    </row>
    <row r="905" spans="1:36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39"/>
    </row>
    <row r="906" spans="1:36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39"/>
    </row>
    <row r="907" spans="1:36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39"/>
    </row>
    <row r="908" spans="1:36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39"/>
    </row>
    <row r="909" spans="1:36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39"/>
    </row>
    <row r="910" spans="1:36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39"/>
    </row>
    <row r="911" spans="1:36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39"/>
    </row>
    <row r="912" spans="1:36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39"/>
    </row>
    <row r="913" spans="1:36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39"/>
    </row>
    <row r="914" spans="1:36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39"/>
    </row>
    <row r="915" spans="1:36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39"/>
    </row>
    <row r="916" spans="1:36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39"/>
    </row>
    <row r="917" spans="1:36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39"/>
    </row>
    <row r="918" spans="1:36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39"/>
    </row>
    <row r="919" spans="1:36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39"/>
    </row>
    <row r="920" spans="1:36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39"/>
    </row>
    <row r="921" spans="1:36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39"/>
    </row>
    <row r="922" spans="1:36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39"/>
    </row>
    <row r="923" spans="1:36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39"/>
    </row>
    <row r="924" spans="1:36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39"/>
    </row>
    <row r="925" spans="1:36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39"/>
    </row>
    <row r="926" spans="1:36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39"/>
    </row>
    <row r="927" spans="1:36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39"/>
    </row>
    <row r="928" spans="1:36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39"/>
    </row>
    <row r="929" spans="1:36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39"/>
    </row>
    <row r="930" spans="1:36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39"/>
    </row>
    <row r="931" spans="1:36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39"/>
    </row>
    <row r="932" spans="1:36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39"/>
    </row>
    <row r="933" spans="1:36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39"/>
    </row>
    <row r="934" spans="1:36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39"/>
    </row>
    <row r="935" spans="1:36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39"/>
    </row>
    <row r="936" spans="1:36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39"/>
    </row>
    <row r="937" spans="1:36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39"/>
    </row>
    <row r="938" spans="1:36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39"/>
    </row>
    <row r="939" spans="1:36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39"/>
    </row>
    <row r="940" spans="1:36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39"/>
    </row>
    <row r="941" spans="1:36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39"/>
    </row>
    <row r="942" spans="1:36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39"/>
    </row>
    <row r="943" spans="1:36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39"/>
    </row>
    <row r="944" spans="1:36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39"/>
    </row>
    <row r="945" spans="1:36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39"/>
    </row>
    <row r="946" spans="1:36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39"/>
    </row>
    <row r="947" spans="1:36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39"/>
    </row>
    <row r="948" spans="1:36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39"/>
    </row>
    <row r="949" spans="1:36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39"/>
    </row>
    <row r="950" spans="1:36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39"/>
    </row>
    <row r="951" spans="1:36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39"/>
    </row>
    <row r="952" spans="1:36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39"/>
    </row>
    <row r="953" spans="1:36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39"/>
    </row>
    <row r="954" spans="1:36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39"/>
    </row>
    <row r="955" spans="1:36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39"/>
    </row>
    <row r="956" spans="1:36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39"/>
    </row>
    <row r="957" spans="1:36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39"/>
    </row>
    <row r="958" spans="1:36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39"/>
    </row>
    <row r="959" spans="1:36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39"/>
    </row>
    <row r="960" spans="1:36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39"/>
    </row>
    <row r="961" spans="1:36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39"/>
    </row>
    <row r="962" spans="1:36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39"/>
    </row>
    <row r="963" spans="1:36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39"/>
    </row>
    <row r="964" spans="1:36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39"/>
    </row>
    <row r="965" spans="1:36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39"/>
    </row>
    <row r="966" spans="1:36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39"/>
    </row>
    <row r="967" spans="1:36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39"/>
    </row>
    <row r="968" spans="1:36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39"/>
    </row>
    <row r="969" spans="1:36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39"/>
    </row>
    <row r="970" spans="1:36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39"/>
    </row>
    <row r="971" spans="1:36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39"/>
    </row>
    <row r="972" spans="1:36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39"/>
    </row>
    <row r="973" spans="1:36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39"/>
    </row>
    <row r="974" spans="1:36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39"/>
    </row>
    <row r="975" spans="1:36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39"/>
    </row>
    <row r="976" spans="1:36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39"/>
    </row>
    <row r="977" spans="1:36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39"/>
    </row>
    <row r="978" spans="1:36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39"/>
    </row>
    <row r="979" spans="1:36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39"/>
    </row>
    <row r="980" spans="1:36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39"/>
    </row>
    <row r="981" spans="1:36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39"/>
    </row>
    <row r="982" spans="1:36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39"/>
    </row>
    <row r="983" spans="1:36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39"/>
    </row>
    <row r="984" spans="1:36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39"/>
    </row>
    <row r="985" spans="1:36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39"/>
    </row>
    <row r="986" spans="1:36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39"/>
    </row>
    <row r="987" spans="1:36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39"/>
    </row>
    <row r="988" spans="1:36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39"/>
    </row>
    <row r="989" spans="1:36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39"/>
    </row>
    <row r="990" spans="1:36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39"/>
    </row>
    <row r="991" spans="1:36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39"/>
    </row>
    <row r="992" spans="1:36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39"/>
    </row>
    <row r="993" spans="1:36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39"/>
    </row>
    <row r="994" spans="1:36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39"/>
    </row>
    <row r="995" spans="1:36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39"/>
    </row>
    <row r="996" spans="1:36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39"/>
    </row>
    <row r="997" spans="1:36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39"/>
    </row>
    <row r="998" spans="1:36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39"/>
    </row>
    <row r="999" spans="1:36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39"/>
    </row>
    <row r="1000" spans="1:36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39"/>
    </row>
    <row r="1001" spans="1:36" x14ac:dyDescent="0.3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39"/>
    </row>
    <row r="1002" spans="1:36" x14ac:dyDescent="0.3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39"/>
    </row>
    <row r="1003" spans="1:36" x14ac:dyDescent="0.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39"/>
    </row>
    <row r="1004" spans="1:36" x14ac:dyDescent="0.3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39"/>
    </row>
    <row r="1005" spans="1:36" x14ac:dyDescent="0.3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39"/>
    </row>
    <row r="1006" spans="1:36" x14ac:dyDescent="0.3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39"/>
    </row>
    <row r="1007" spans="1:36" x14ac:dyDescent="0.3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39"/>
    </row>
    <row r="1008" spans="1:36" x14ac:dyDescent="0.3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39"/>
    </row>
    <row r="1009" spans="1:36" x14ac:dyDescent="0.3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39"/>
    </row>
    <row r="1010" spans="1:36" x14ac:dyDescent="0.3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39"/>
    </row>
    <row r="1011" spans="1:36" x14ac:dyDescent="0.3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39"/>
    </row>
    <row r="1012" spans="1:36" x14ac:dyDescent="0.3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39"/>
    </row>
    <row r="1013" spans="1:36" x14ac:dyDescent="0.3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39"/>
    </row>
    <row r="1014" spans="1:36" x14ac:dyDescent="0.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39"/>
    </row>
    <row r="1015" spans="1:36" x14ac:dyDescent="0.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39"/>
    </row>
    <row r="1016" spans="1:36" x14ac:dyDescent="0.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39"/>
    </row>
    <row r="1017" spans="1:36" x14ac:dyDescent="0.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39"/>
    </row>
    <row r="1018" spans="1:36" x14ac:dyDescent="0.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39"/>
    </row>
    <row r="1019" spans="1:36" x14ac:dyDescent="0.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39"/>
    </row>
    <row r="1020" spans="1:36" x14ac:dyDescent="0.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39"/>
    </row>
    <row r="1021" spans="1:36" x14ac:dyDescent="0.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39"/>
    </row>
    <row r="1022" spans="1:36" x14ac:dyDescent="0.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39"/>
    </row>
    <row r="1023" spans="1:36" x14ac:dyDescent="0.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39"/>
    </row>
    <row r="1024" spans="1:36" x14ac:dyDescent="0.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39"/>
    </row>
    <row r="1025" spans="1:36" x14ac:dyDescent="0.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39"/>
    </row>
    <row r="1026" spans="1:36" x14ac:dyDescent="0.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39"/>
    </row>
    <row r="1027" spans="1:36" x14ac:dyDescent="0.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39"/>
    </row>
    <row r="1028" spans="1:36" x14ac:dyDescent="0.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39"/>
    </row>
    <row r="1029" spans="1:36" x14ac:dyDescent="0.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39"/>
    </row>
    <row r="1030" spans="1:36" x14ac:dyDescent="0.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39"/>
    </row>
    <row r="1031" spans="1:36" x14ac:dyDescent="0.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39"/>
    </row>
    <row r="1032" spans="1:36" x14ac:dyDescent="0.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39"/>
    </row>
    <row r="1033" spans="1:36" x14ac:dyDescent="0.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39"/>
    </row>
    <row r="1034" spans="1:36" x14ac:dyDescent="0.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39"/>
    </row>
    <row r="1035" spans="1:36" x14ac:dyDescent="0.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39"/>
    </row>
    <row r="1036" spans="1:36" x14ac:dyDescent="0.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39"/>
    </row>
    <row r="1037" spans="1:36" x14ac:dyDescent="0.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39"/>
    </row>
    <row r="1038" spans="1:36" x14ac:dyDescent="0.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39"/>
    </row>
    <row r="1039" spans="1:36" x14ac:dyDescent="0.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39"/>
    </row>
    <row r="1040" spans="1:36" x14ac:dyDescent="0.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39"/>
    </row>
    <row r="1041" spans="1:36" x14ac:dyDescent="0.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39"/>
    </row>
    <row r="1042" spans="1:36" x14ac:dyDescent="0.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39"/>
    </row>
    <row r="1043" spans="1:36" x14ac:dyDescent="0.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39"/>
    </row>
    <row r="1044" spans="1:36" x14ac:dyDescent="0.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39"/>
    </row>
    <row r="1045" spans="1:36" x14ac:dyDescent="0.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39"/>
    </row>
    <row r="1046" spans="1:36" x14ac:dyDescent="0.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39"/>
    </row>
    <row r="1047" spans="1:36" x14ac:dyDescent="0.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39"/>
    </row>
    <row r="1048" spans="1:36" x14ac:dyDescent="0.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39"/>
    </row>
    <row r="1049" spans="1:36" x14ac:dyDescent="0.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39"/>
    </row>
    <row r="1050" spans="1:36" x14ac:dyDescent="0.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39"/>
    </row>
    <row r="1051" spans="1:36" x14ac:dyDescent="0.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39"/>
    </row>
    <row r="1052" spans="1:36" x14ac:dyDescent="0.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39"/>
    </row>
    <row r="1053" spans="1:36" x14ac:dyDescent="0.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39"/>
    </row>
    <row r="1054" spans="1:36" x14ac:dyDescent="0.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39"/>
    </row>
    <row r="1055" spans="1:36" x14ac:dyDescent="0.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39"/>
    </row>
    <row r="1056" spans="1:36" x14ac:dyDescent="0.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39"/>
    </row>
    <row r="1057" spans="1:36" x14ac:dyDescent="0.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39"/>
    </row>
    <row r="1058" spans="1:36" x14ac:dyDescent="0.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39"/>
    </row>
    <row r="1059" spans="1:36" x14ac:dyDescent="0.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39"/>
    </row>
    <row r="1060" spans="1:36" x14ac:dyDescent="0.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39"/>
    </row>
    <row r="1061" spans="1:36" x14ac:dyDescent="0.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39"/>
    </row>
    <row r="1062" spans="1:36" x14ac:dyDescent="0.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39"/>
    </row>
    <row r="1063" spans="1:36" x14ac:dyDescent="0.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39"/>
    </row>
    <row r="1064" spans="1:36" x14ac:dyDescent="0.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39"/>
    </row>
    <row r="1065" spans="1:36" x14ac:dyDescent="0.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39"/>
    </row>
    <row r="1066" spans="1:36" x14ac:dyDescent="0.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39"/>
    </row>
    <row r="1067" spans="1:36" x14ac:dyDescent="0.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39"/>
    </row>
    <row r="1068" spans="1:36" x14ac:dyDescent="0.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39"/>
    </row>
    <row r="1069" spans="1:36" x14ac:dyDescent="0.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39"/>
    </row>
    <row r="1070" spans="1:36" x14ac:dyDescent="0.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39"/>
    </row>
    <row r="1071" spans="1:36" x14ac:dyDescent="0.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39"/>
    </row>
    <row r="1072" spans="1:36" x14ac:dyDescent="0.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39"/>
    </row>
    <row r="1073" spans="1:36" x14ac:dyDescent="0.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39"/>
    </row>
    <row r="1074" spans="1:36" x14ac:dyDescent="0.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39"/>
    </row>
    <row r="1075" spans="1:36" x14ac:dyDescent="0.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39"/>
    </row>
    <row r="1076" spans="1:36" x14ac:dyDescent="0.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39"/>
    </row>
    <row r="1077" spans="1:36" x14ac:dyDescent="0.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39"/>
    </row>
    <row r="1078" spans="1:36" x14ac:dyDescent="0.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39"/>
    </row>
    <row r="1079" spans="1:36" x14ac:dyDescent="0.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39"/>
    </row>
    <row r="1080" spans="1:36" x14ac:dyDescent="0.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39"/>
    </row>
    <row r="1081" spans="1:36" x14ac:dyDescent="0.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39"/>
    </row>
    <row r="1082" spans="1:36" x14ac:dyDescent="0.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39"/>
    </row>
    <row r="1083" spans="1:36" x14ac:dyDescent="0.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39"/>
    </row>
    <row r="1084" spans="1:36" x14ac:dyDescent="0.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39"/>
    </row>
    <row r="1085" spans="1:36" x14ac:dyDescent="0.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39"/>
    </row>
    <row r="1086" spans="1:36" x14ac:dyDescent="0.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39"/>
    </row>
    <row r="1087" spans="1:36" x14ac:dyDescent="0.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39"/>
    </row>
    <row r="1088" spans="1:36" x14ac:dyDescent="0.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39"/>
    </row>
    <row r="1089" spans="1:36" x14ac:dyDescent="0.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39"/>
    </row>
    <row r="1090" spans="1:36" x14ac:dyDescent="0.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39"/>
    </row>
    <row r="1091" spans="1:36" x14ac:dyDescent="0.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39"/>
    </row>
    <row r="1092" spans="1:36" x14ac:dyDescent="0.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39"/>
    </row>
    <row r="1093" spans="1:36" x14ac:dyDescent="0.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39"/>
    </row>
    <row r="1094" spans="1:36" x14ac:dyDescent="0.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39"/>
    </row>
    <row r="1095" spans="1:36" x14ac:dyDescent="0.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39"/>
    </row>
    <row r="1096" spans="1:36" x14ac:dyDescent="0.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39"/>
    </row>
    <row r="1097" spans="1:36" x14ac:dyDescent="0.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39"/>
    </row>
    <row r="1098" spans="1:36" x14ac:dyDescent="0.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39"/>
    </row>
    <row r="1099" spans="1:36" x14ac:dyDescent="0.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39"/>
    </row>
    <row r="1100" spans="1:36" x14ac:dyDescent="0.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39"/>
    </row>
    <row r="1101" spans="1:36" x14ac:dyDescent="0.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39"/>
    </row>
    <row r="1102" spans="1:36" x14ac:dyDescent="0.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39"/>
    </row>
    <row r="1103" spans="1:36" x14ac:dyDescent="0.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39"/>
    </row>
    <row r="1104" spans="1:36" x14ac:dyDescent="0.3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39"/>
    </row>
    <row r="1105" spans="1:36" x14ac:dyDescent="0.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39"/>
    </row>
    <row r="1106" spans="1:36" x14ac:dyDescent="0.3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39"/>
    </row>
    <row r="1107" spans="1:36" x14ac:dyDescent="0.3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39"/>
    </row>
    <row r="1108" spans="1:36" x14ac:dyDescent="0.3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39"/>
    </row>
    <row r="1109" spans="1:36" x14ac:dyDescent="0.3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39"/>
    </row>
    <row r="1110" spans="1:36" x14ac:dyDescent="0.3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39"/>
    </row>
    <row r="1111" spans="1:36" x14ac:dyDescent="0.3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39"/>
    </row>
    <row r="1112" spans="1:36" x14ac:dyDescent="0.3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39"/>
    </row>
    <row r="1113" spans="1:36" x14ac:dyDescent="0.3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39"/>
    </row>
    <row r="1114" spans="1:36" x14ac:dyDescent="0.3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39"/>
    </row>
    <row r="1115" spans="1:36" x14ac:dyDescent="0.3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39"/>
    </row>
    <row r="1116" spans="1:36" x14ac:dyDescent="0.3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39"/>
    </row>
    <row r="1117" spans="1:36" x14ac:dyDescent="0.3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39"/>
    </row>
    <row r="1118" spans="1:36" x14ac:dyDescent="0.3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39"/>
    </row>
    <row r="1119" spans="1:36" x14ac:dyDescent="0.3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39"/>
    </row>
    <row r="1120" spans="1:36" x14ac:dyDescent="0.3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39"/>
    </row>
    <row r="1121" spans="1:36" x14ac:dyDescent="0.3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39"/>
    </row>
    <row r="1122" spans="1:36" x14ac:dyDescent="0.3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39"/>
    </row>
    <row r="1123" spans="1:36" x14ac:dyDescent="0.3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39"/>
    </row>
    <row r="1124" spans="1:36" x14ac:dyDescent="0.3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39"/>
    </row>
    <row r="1125" spans="1:36" x14ac:dyDescent="0.3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39"/>
    </row>
    <row r="1126" spans="1:36" x14ac:dyDescent="0.3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39"/>
    </row>
    <row r="1127" spans="1:36" x14ac:dyDescent="0.3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39"/>
    </row>
    <row r="1128" spans="1:36" x14ac:dyDescent="0.3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39"/>
    </row>
    <row r="1129" spans="1:36" x14ac:dyDescent="0.3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39"/>
    </row>
    <row r="1130" spans="1:36" x14ac:dyDescent="0.3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39"/>
    </row>
    <row r="1131" spans="1:36" x14ac:dyDescent="0.3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39"/>
    </row>
    <row r="1132" spans="1:36" x14ac:dyDescent="0.3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39"/>
    </row>
    <row r="1133" spans="1:36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39"/>
    </row>
    <row r="1134" spans="1:36" x14ac:dyDescent="0.3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39"/>
    </row>
    <row r="1135" spans="1:36" x14ac:dyDescent="0.3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39"/>
    </row>
    <row r="1136" spans="1:36" x14ac:dyDescent="0.3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39"/>
    </row>
    <row r="1137" spans="1:36" x14ac:dyDescent="0.3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39"/>
    </row>
    <row r="1138" spans="1:36" x14ac:dyDescent="0.3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39"/>
    </row>
    <row r="1139" spans="1:36" x14ac:dyDescent="0.3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39"/>
    </row>
    <row r="1140" spans="1:36" x14ac:dyDescent="0.3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39"/>
    </row>
    <row r="1141" spans="1:36" x14ac:dyDescent="0.3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39"/>
    </row>
    <row r="1142" spans="1:36" x14ac:dyDescent="0.3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39"/>
    </row>
    <row r="1143" spans="1:36" x14ac:dyDescent="0.3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39"/>
    </row>
    <row r="1144" spans="1:36" x14ac:dyDescent="0.3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39"/>
    </row>
    <row r="1145" spans="1:36" x14ac:dyDescent="0.3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39"/>
    </row>
    <row r="1146" spans="1:36" x14ac:dyDescent="0.3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39"/>
    </row>
    <row r="1147" spans="1:36" x14ac:dyDescent="0.3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39"/>
    </row>
    <row r="1148" spans="1:36" x14ac:dyDescent="0.3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39"/>
    </row>
    <row r="1149" spans="1:36" x14ac:dyDescent="0.3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39"/>
    </row>
    <row r="1150" spans="1:36" x14ac:dyDescent="0.3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39"/>
    </row>
    <row r="1151" spans="1:36" x14ac:dyDescent="0.3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39"/>
    </row>
    <row r="1152" spans="1:36" x14ac:dyDescent="0.3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39"/>
    </row>
    <row r="1153" spans="1:36" x14ac:dyDescent="0.3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39"/>
    </row>
    <row r="1154" spans="1:36" x14ac:dyDescent="0.3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39"/>
    </row>
    <row r="1155" spans="1:36" x14ac:dyDescent="0.3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39"/>
    </row>
    <row r="1156" spans="1:36" x14ac:dyDescent="0.3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39"/>
    </row>
    <row r="1157" spans="1:36" x14ac:dyDescent="0.3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39"/>
    </row>
    <row r="1158" spans="1:36" x14ac:dyDescent="0.3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39"/>
    </row>
    <row r="1159" spans="1:36" x14ac:dyDescent="0.3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39"/>
    </row>
    <row r="1160" spans="1:36" x14ac:dyDescent="0.3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39"/>
    </row>
    <row r="1161" spans="1:36" x14ac:dyDescent="0.3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39"/>
    </row>
    <row r="1162" spans="1:36" x14ac:dyDescent="0.3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39"/>
    </row>
    <row r="1163" spans="1:36" x14ac:dyDescent="0.3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39"/>
    </row>
    <row r="1164" spans="1:36" x14ac:dyDescent="0.3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39"/>
    </row>
    <row r="1165" spans="1:36" x14ac:dyDescent="0.3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39"/>
    </row>
    <row r="1166" spans="1:36" x14ac:dyDescent="0.3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39"/>
    </row>
    <row r="1167" spans="1:36" x14ac:dyDescent="0.3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39"/>
    </row>
    <row r="1168" spans="1:36" x14ac:dyDescent="0.3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39"/>
    </row>
    <row r="1169" spans="1:36" x14ac:dyDescent="0.3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39"/>
    </row>
    <row r="1170" spans="1:36" x14ac:dyDescent="0.3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39"/>
    </row>
    <row r="1171" spans="1:36" x14ac:dyDescent="0.3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39"/>
    </row>
    <row r="1172" spans="1:36" x14ac:dyDescent="0.3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39"/>
    </row>
    <row r="1173" spans="1:36" x14ac:dyDescent="0.3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39"/>
    </row>
    <row r="1174" spans="1:36" x14ac:dyDescent="0.3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39"/>
    </row>
    <row r="1175" spans="1:36" x14ac:dyDescent="0.3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39"/>
    </row>
    <row r="1176" spans="1:36" x14ac:dyDescent="0.3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39"/>
    </row>
    <row r="1177" spans="1:36" x14ac:dyDescent="0.3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39"/>
    </row>
    <row r="1178" spans="1:36" x14ac:dyDescent="0.3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39"/>
    </row>
    <row r="1179" spans="1:36" x14ac:dyDescent="0.3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39"/>
    </row>
    <row r="1180" spans="1:36" x14ac:dyDescent="0.3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39"/>
    </row>
    <row r="1181" spans="1:36" x14ac:dyDescent="0.3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39"/>
    </row>
    <row r="1182" spans="1:36" x14ac:dyDescent="0.3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39"/>
    </row>
    <row r="1183" spans="1:36" x14ac:dyDescent="0.3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39"/>
    </row>
    <row r="1184" spans="1:36" x14ac:dyDescent="0.3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39"/>
    </row>
    <row r="1185" spans="1:36" x14ac:dyDescent="0.3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39"/>
    </row>
    <row r="1186" spans="1:36" x14ac:dyDescent="0.3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39"/>
    </row>
    <row r="1187" spans="1:36" x14ac:dyDescent="0.3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39"/>
    </row>
    <row r="1188" spans="1:36" x14ac:dyDescent="0.3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39"/>
    </row>
    <row r="1189" spans="1:36" x14ac:dyDescent="0.3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39"/>
    </row>
    <row r="1190" spans="1:36" x14ac:dyDescent="0.3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39"/>
    </row>
    <row r="1191" spans="1:36" x14ac:dyDescent="0.3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39"/>
    </row>
    <row r="1192" spans="1:36" x14ac:dyDescent="0.3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39"/>
    </row>
    <row r="1193" spans="1:36" x14ac:dyDescent="0.3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39"/>
    </row>
    <row r="1194" spans="1:36" x14ac:dyDescent="0.3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39"/>
    </row>
    <row r="1195" spans="1:36" x14ac:dyDescent="0.3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39"/>
    </row>
    <row r="1196" spans="1:36" x14ac:dyDescent="0.3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39"/>
    </row>
    <row r="1197" spans="1:36" x14ac:dyDescent="0.3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39"/>
    </row>
    <row r="1198" spans="1:36" x14ac:dyDescent="0.3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39"/>
    </row>
    <row r="1199" spans="1:36" x14ac:dyDescent="0.3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39"/>
    </row>
    <row r="1200" spans="1:36" x14ac:dyDescent="0.3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39"/>
    </row>
    <row r="1201" spans="1:36" x14ac:dyDescent="0.3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39"/>
    </row>
    <row r="1202" spans="1:36" x14ac:dyDescent="0.3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39"/>
    </row>
    <row r="1203" spans="1:36" x14ac:dyDescent="0.3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39"/>
    </row>
    <row r="1204" spans="1:36" x14ac:dyDescent="0.3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39"/>
    </row>
    <row r="1205" spans="1:36" x14ac:dyDescent="0.3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39"/>
    </row>
    <row r="1206" spans="1:36" x14ac:dyDescent="0.3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39"/>
    </row>
    <row r="1207" spans="1:36" x14ac:dyDescent="0.3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39"/>
    </row>
    <row r="1208" spans="1:36" x14ac:dyDescent="0.3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39"/>
    </row>
    <row r="1209" spans="1:36" x14ac:dyDescent="0.3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39"/>
    </row>
    <row r="1210" spans="1:36" x14ac:dyDescent="0.3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39"/>
    </row>
    <row r="1211" spans="1:36" x14ac:dyDescent="0.3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39"/>
    </row>
    <row r="1212" spans="1:36" x14ac:dyDescent="0.3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39"/>
    </row>
    <row r="1213" spans="1:36" x14ac:dyDescent="0.3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39"/>
    </row>
    <row r="1214" spans="1:36" x14ac:dyDescent="0.3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39"/>
    </row>
    <row r="1215" spans="1:36" x14ac:dyDescent="0.3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39"/>
    </row>
    <row r="1216" spans="1:36" x14ac:dyDescent="0.3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39"/>
    </row>
    <row r="1217" spans="1:36" x14ac:dyDescent="0.3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39"/>
    </row>
    <row r="1218" spans="1:36" x14ac:dyDescent="0.3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39"/>
    </row>
    <row r="1219" spans="1:36" x14ac:dyDescent="0.3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39"/>
    </row>
    <row r="1220" spans="1:36" x14ac:dyDescent="0.3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39"/>
    </row>
    <row r="1221" spans="1:36" x14ac:dyDescent="0.3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39"/>
    </row>
    <row r="1222" spans="1:36" x14ac:dyDescent="0.3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39"/>
    </row>
    <row r="1223" spans="1:36" x14ac:dyDescent="0.3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39"/>
    </row>
    <row r="1224" spans="1:36" x14ac:dyDescent="0.3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39"/>
    </row>
    <row r="1225" spans="1:36" x14ac:dyDescent="0.3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39"/>
    </row>
    <row r="1226" spans="1:36" x14ac:dyDescent="0.3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39"/>
    </row>
    <row r="1227" spans="1:36" x14ac:dyDescent="0.3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39"/>
    </row>
    <row r="1228" spans="1:36" x14ac:dyDescent="0.3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39"/>
    </row>
    <row r="1229" spans="1:36" x14ac:dyDescent="0.3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39"/>
    </row>
    <row r="1230" spans="1:36" x14ac:dyDescent="0.3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39"/>
    </row>
    <row r="1231" spans="1:36" x14ac:dyDescent="0.3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39"/>
    </row>
    <row r="1232" spans="1:36" x14ac:dyDescent="0.3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39"/>
    </row>
    <row r="1233" spans="1:36" x14ac:dyDescent="0.3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39"/>
    </row>
    <row r="1234" spans="1:36" x14ac:dyDescent="0.3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39"/>
    </row>
    <row r="1235" spans="1:36" x14ac:dyDescent="0.3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39"/>
    </row>
    <row r="1236" spans="1:36" x14ac:dyDescent="0.3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39"/>
    </row>
    <row r="1237" spans="1:36" x14ac:dyDescent="0.3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39"/>
    </row>
    <row r="1238" spans="1:36" x14ac:dyDescent="0.3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39"/>
    </row>
    <row r="1239" spans="1:36" x14ac:dyDescent="0.3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39"/>
    </row>
    <row r="1240" spans="1:36" x14ac:dyDescent="0.3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39"/>
    </row>
    <row r="1241" spans="1:36" x14ac:dyDescent="0.3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39"/>
    </row>
    <row r="1242" spans="1:36" x14ac:dyDescent="0.3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39"/>
    </row>
    <row r="1243" spans="1:36" x14ac:dyDescent="0.3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39"/>
    </row>
    <row r="1244" spans="1:36" x14ac:dyDescent="0.3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39"/>
    </row>
    <row r="1245" spans="1:36" x14ac:dyDescent="0.3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39"/>
    </row>
    <row r="1246" spans="1:36" x14ac:dyDescent="0.3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39"/>
    </row>
    <row r="1247" spans="1:36" x14ac:dyDescent="0.3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39"/>
    </row>
    <row r="1248" spans="1:36" x14ac:dyDescent="0.3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39"/>
    </row>
    <row r="1249" spans="1:36" x14ac:dyDescent="0.3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39"/>
    </row>
    <row r="1250" spans="1:36" x14ac:dyDescent="0.3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39"/>
    </row>
    <row r="1251" spans="1:36" x14ac:dyDescent="0.3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39"/>
    </row>
    <row r="1252" spans="1:36" x14ac:dyDescent="0.3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39"/>
    </row>
    <row r="1253" spans="1:36" x14ac:dyDescent="0.3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39"/>
    </row>
    <row r="1254" spans="1:36" x14ac:dyDescent="0.3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39"/>
    </row>
    <row r="1255" spans="1:36" x14ac:dyDescent="0.3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39"/>
    </row>
    <row r="1256" spans="1:36" x14ac:dyDescent="0.3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39"/>
    </row>
    <row r="1257" spans="1:36" x14ac:dyDescent="0.3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39"/>
    </row>
    <row r="1258" spans="1:36" x14ac:dyDescent="0.3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39"/>
    </row>
    <row r="1259" spans="1:36" x14ac:dyDescent="0.3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39"/>
    </row>
    <row r="1260" spans="1:36" x14ac:dyDescent="0.3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39"/>
    </row>
    <row r="1261" spans="1:36" x14ac:dyDescent="0.3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39"/>
    </row>
    <row r="1262" spans="1:36" x14ac:dyDescent="0.3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39"/>
    </row>
    <row r="1263" spans="1:36" x14ac:dyDescent="0.3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39"/>
    </row>
    <row r="1264" spans="1:36" x14ac:dyDescent="0.3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39"/>
    </row>
    <row r="1265" spans="1:36" x14ac:dyDescent="0.3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39"/>
    </row>
    <row r="1266" spans="1:36" x14ac:dyDescent="0.3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39"/>
    </row>
    <row r="1267" spans="1:36" x14ac:dyDescent="0.3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39"/>
    </row>
    <row r="1268" spans="1:36" x14ac:dyDescent="0.3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39"/>
    </row>
    <row r="1269" spans="1:36" x14ac:dyDescent="0.3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39"/>
    </row>
    <row r="1270" spans="1:36" x14ac:dyDescent="0.3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39"/>
    </row>
    <row r="1271" spans="1:36" x14ac:dyDescent="0.3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39"/>
    </row>
    <row r="1272" spans="1:36" x14ac:dyDescent="0.3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39"/>
    </row>
    <row r="1273" spans="1:36" x14ac:dyDescent="0.3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39"/>
    </row>
    <row r="1274" spans="1:36" x14ac:dyDescent="0.3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39"/>
    </row>
    <row r="1275" spans="1:36" x14ac:dyDescent="0.3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39"/>
    </row>
    <row r="1276" spans="1:36" x14ac:dyDescent="0.3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39"/>
    </row>
    <row r="1277" spans="1:36" x14ac:dyDescent="0.3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39"/>
    </row>
    <row r="1278" spans="1:36" x14ac:dyDescent="0.3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39"/>
    </row>
    <row r="1279" spans="1:36" x14ac:dyDescent="0.3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39"/>
    </row>
    <row r="1280" spans="1:36" x14ac:dyDescent="0.3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39"/>
    </row>
    <row r="1281" spans="1:36" x14ac:dyDescent="0.3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39"/>
    </row>
    <row r="1282" spans="1:36" x14ac:dyDescent="0.3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39"/>
    </row>
    <row r="1283" spans="1:36" x14ac:dyDescent="0.3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39"/>
    </row>
    <row r="1284" spans="1:36" x14ac:dyDescent="0.3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39"/>
    </row>
    <row r="1285" spans="1:36" x14ac:dyDescent="0.3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39"/>
    </row>
    <row r="1286" spans="1:36" x14ac:dyDescent="0.3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39"/>
    </row>
    <row r="1287" spans="1:36" x14ac:dyDescent="0.3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39"/>
    </row>
    <row r="1288" spans="1:36" x14ac:dyDescent="0.3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39"/>
    </row>
    <row r="1289" spans="1:36" x14ac:dyDescent="0.3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39"/>
    </row>
    <row r="1290" spans="1:36" x14ac:dyDescent="0.3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39"/>
    </row>
    <row r="1291" spans="1:36" x14ac:dyDescent="0.3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39"/>
    </row>
    <row r="1292" spans="1:36" x14ac:dyDescent="0.3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39"/>
    </row>
    <row r="1293" spans="1:36" x14ac:dyDescent="0.3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39"/>
    </row>
    <row r="1294" spans="1:36" x14ac:dyDescent="0.3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39"/>
    </row>
    <row r="1295" spans="1:36" x14ac:dyDescent="0.3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39"/>
    </row>
    <row r="1296" spans="1:36" x14ac:dyDescent="0.3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39"/>
    </row>
  </sheetData>
  <sheetProtection algorithmName="SHA-512" hashValue="rZyyb7MfyVTf0/DPm/zVfAPWGGtXAd+lvijcWXBHeWjf7AgcXup4I22qLSalijWf2sQPaHcEEJTIgavqh4T4yw==" saltValue="B34MuI/f3mFWVRScddlvMg==" spinCount="100000" sheet="1" objects="1" scenarios="1" selectLockedCells="1"/>
  <mergeCells count="68">
    <mergeCell ref="AB16:AC16"/>
    <mergeCell ref="AD16:AI16"/>
    <mergeCell ref="AD22:AI22"/>
    <mergeCell ref="AB20:AC20"/>
    <mergeCell ref="AB18:AC18"/>
    <mergeCell ref="AD18:AI18"/>
    <mergeCell ref="AD20:AI20"/>
    <mergeCell ref="A5:AJ5"/>
    <mergeCell ref="AB10:AC10"/>
    <mergeCell ref="AB12:AC12"/>
    <mergeCell ref="B8:AA8"/>
    <mergeCell ref="B10:AA10"/>
    <mergeCell ref="AB8:AC8"/>
    <mergeCell ref="A6:AC6"/>
    <mergeCell ref="AD12:AI12"/>
    <mergeCell ref="AD14:AI14"/>
    <mergeCell ref="B12:AA12"/>
    <mergeCell ref="AD6:AI6"/>
    <mergeCell ref="AD8:AI8"/>
    <mergeCell ref="AD10:AI10"/>
    <mergeCell ref="AB14:AC14"/>
    <mergeCell ref="B14:AA14"/>
    <mergeCell ref="AD24:AI24"/>
    <mergeCell ref="AD28:AI28"/>
    <mergeCell ref="A40:AC40"/>
    <mergeCell ref="B42:AA42"/>
    <mergeCell ref="B34:AA34"/>
    <mergeCell ref="J27:AA27"/>
    <mergeCell ref="B30:AA30"/>
    <mergeCell ref="B28:AA28"/>
    <mergeCell ref="AD30:AI30"/>
    <mergeCell ref="AD26:AI26"/>
    <mergeCell ref="AB28:AC28"/>
    <mergeCell ref="AB30:AC30"/>
    <mergeCell ref="A37:V37"/>
    <mergeCell ref="AD42:AI42"/>
    <mergeCell ref="B26:AA26"/>
    <mergeCell ref="J25:AA25"/>
    <mergeCell ref="J29:AA29"/>
    <mergeCell ref="AB24:AC24"/>
    <mergeCell ref="AB26:AC26"/>
    <mergeCell ref="AB42:AC42"/>
    <mergeCell ref="J13:AA13"/>
    <mergeCell ref="AB22:AC22"/>
    <mergeCell ref="J23:AA23"/>
    <mergeCell ref="J21:AA21"/>
    <mergeCell ref="J19:AA19"/>
    <mergeCell ref="B16:AA16"/>
    <mergeCell ref="B18:AA18"/>
    <mergeCell ref="B20:AA20"/>
    <mergeCell ref="J15:AA15"/>
    <mergeCell ref="J17:AA17"/>
    <mergeCell ref="B22:AA22"/>
    <mergeCell ref="B24:AA24"/>
    <mergeCell ref="Z48:AE49"/>
    <mergeCell ref="B45:AA45"/>
    <mergeCell ref="AB45:AC45"/>
    <mergeCell ref="B44:AA44"/>
    <mergeCell ref="AB44:AC44"/>
    <mergeCell ref="AD44:AI44"/>
    <mergeCell ref="AD45:AI45"/>
    <mergeCell ref="AD40:AI40"/>
    <mergeCell ref="AD34:AI34"/>
    <mergeCell ref="AB34:AC34"/>
    <mergeCell ref="AD43:AI43"/>
    <mergeCell ref="A39:AJ39"/>
    <mergeCell ref="B43:AA43"/>
    <mergeCell ref="AB43:AC43"/>
  </mergeCells>
  <phoneticPr fontId="10" type="noConversion"/>
  <conditionalFormatting sqref="AD34:AI34">
    <cfRule type="cellIs" dxfId="173" priority="2" stopIfTrue="1" operator="notEqual">
      <formula>$AN$5</formula>
    </cfRule>
  </conditionalFormatting>
  <conditionalFormatting sqref="AD45:AI45">
    <cfRule type="cellIs" dxfId="172" priority="1" stopIfTrue="1" operator="notEqual">
      <formula>$AN$5</formula>
    </cfRule>
  </conditionalFormatting>
  <dataValidations xWindow="666" yWindow="341" count="2">
    <dataValidation type="whole" operator="greaterThan" allowBlank="1" showInputMessage="1" showErrorMessage="1" sqref="AD34:AI34 AD45:AI45" xr:uid="{00000000-0002-0000-0400-000000000000}">
      <formula1>0</formula1>
    </dataValidation>
    <dataValidation type="whole" allowBlank="1" showInputMessage="1" showErrorMessage="1" sqref="AD8:AI8 AD10:AI10 AD12:AI12 AD14:AI14 AD16:AI16 AD18:AI18 AD20:AI20 AD22:AI22 AD24:AI24 AD26:AI26 AD28:AI28 AD30:AI30 AD42:AI44" xr:uid="{00000000-0002-0000-0400-000001000000}">
      <formula1>1</formula1>
      <formula2>99999999999</formula2>
    </dataValidation>
  </dataValidations>
  <printOptions horizontalCentered="1"/>
  <pageMargins left="0.36" right="0.32" top="0.48" bottom="0.43" header="0.19685039370078741" footer="0.43"/>
  <pageSetup paperSize="9" scale="96" firstPageNumber="2" orientation="portrait" useFirstPageNumber="1" horizontalDpi="300" verticalDpi="300" r:id="rId1"/>
  <headerFooter alignWithMargins="0"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6">
    <pageSetUpPr fitToPage="1"/>
  </sheetPr>
  <dimension ref="A1:AP25"/>
  <sheetViews>
    <sheetView showGridLines="0" workbookViewId="0">
      <selection activeCell="AE7" sqref="AE7:AJ7"/>
    </sheetView>
  </sheetViews>
  <sheetFormatPr defaultRowHeight="14.25" x14ac:dyDescent="0.3"/>
  <cols>
    <col min="1" max="2" width="4.5703125" style="21" customWidth="1"/>
    <col min="3" max="3" width="2.7109375" style="21" customWidth="1"/>
    <col min="4" max="4" width="3" style="21" customWidth="1"/>
    <col min="5" max="9" width="2.7109375" style="21" customWidth="1"/>
    <col min="10" max="10" width="2.42578125" style="21" customWidth="1"/>
    <col min="11" max="12" width="2.7109375" style="21" customWidth="1"/>
    <col min="13" max="13" width="3.7109375" style="21" customWidth="1"/>
    <col min="14" max="18" width="2.7109375" style="21" customWidth="1"/>
    <col min="19" max="19" width="1.85546875" style="21" customWidth="1"/>
    <col min="20" max="22" width="2.7109375" style="21" customWidth="1"/>
    <col min="23" max="23" width="3.5703125" style="21" customWidth="1"/>
    <col min="24" max="29" width="2.7109375" style="21" customWidth="1"/>
    <col min="30" max="30" width="2.5703125" style="21" customWidth="1"/>
    <col min="31" max="31" width="2.7109375" style="21" customWidth="1"/>
    <col min="32" max="35" width="2.85546875" style="21" customWidth="1"/>
    <col min="36" max="36" width="2.140625" style="21" customWidth="1"/>
    <col min="37" max="37" width="2.85546875" style="23" customWidth="1"/>
    <col min="38" max="38" width="9.140625" style="47"/>
    <col min="39" max="39" width="12.5703125" style="116" customWidth="1"/>
    <col min="40" max="42" width="9.140625" style="116"/>
    <col min="43" max="16384" width="9.140625" style="23"/>
  </cols>
  <sheetData>
    <row r="1" spans="1:40" x14ac:dyDescent="0.3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161"/>
    </row>
    <row r="2" spans="1:40" ht="13.7" customHeight="1" x14ac:dyDescent="0.3">
      <c r="A2" s="253"/>
      <c r="B2" s="253"/>
      <c r="C2" s="253"/>
      <c r="D2" s="253"/>
      <c r="E2" s="253"/>
      <c r="F2" s="253"/>
      <c r="G2" s="253"/>
      <c r="H2" s="253"/>
      <c r="I2" s="253"/>
      <c r="J2" s="264"/>
      <c r="K2" s="264"/>
      <c r="L2" s="264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491"/>
      <c r="Y2" s="256"/>
      <c r="Z2" s="256"/>
      <c r="AA2" s="256"/>
      <c r="AB2" s="256"/>
      <c r="AC2" s="256"/>
      <c r="AD2" s="256"/>
      <c r="AE2" s="256"/>
      <c r="AF2" s="923"/>
      <c r="AG2" s="923"/>
      <c r="AH2" s="923"/>
      <c r="AI2" s="923"/>
      <c r="AJ2" s="923"/>
      <c r="AK2" s="923"/>
      <c r="AL2" s="51"/>
      <c r="AM2" s="124"/>
    </row>
    <row r="3" spans="1:40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161"/>
    </row>
    <row r="4" spans="1:40" ht="37.5" customHeight="1" x14ac:dyDescent="0.3">
      <c r="A4" s="904" t="s">
        <v>374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6"/>
    </row>
    <row r="5" spans="1:40" ht="29.25" customHeight="1" x14ac:dyDescent="0.3">
      <c r="A5" s="926" t="s">
        <v>309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8"/>
      <c r="AE5" s="929" t="s">
        <v>11</v>
      </c>
      <c r="AF5" s="930"/>
      <c r="AG5" s="930"/>
      <c r="AH5" s="930"/>
      <c r="AI5" s="930"/>
      <c r="AJ5" s="931"/>
      <c r="AK5" s="324"/>
    </row>
    <row r="6" spans="1:40" ht="9.75" customHeight="1" x14ac:dyDescent="0.3">
      <c r="A6" s="297"/>
      <c r="B6" s="32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98"/>
      <c r="N6" s="298"/>
      <c r="O6" s="298"/>
      <c r="P6" s="298"/>
      <c r="Q6" s="298"/>
      <c r="R6" s="298"/>
      <c r="S6" s="299"/>
      <c r="T6" s="299"/>
      <c r="U6" s="299"/>
      <c r="V6" s="299"/>
      <c r="W6" s="277"/>
      <c r="X6" s="277"/>
      <c r="Y6" s="277"/>
      <c r="Z6" s="277"/>
      <c r="AA6" s="277"/>
      <c r="AB6" s="277"/>
      <c r="AC6" s="277"/>
      <c r="AD6" s="277"/>
      <c r="AE6" s="300"/>
      <c r="AF6" s="300"/>
      <c r="AG6" s="300"/>
      <c r="AH6" s="300"/>
      <c r="AI6" s="300"/>
      <c r="AJ6" s="301"/>
      <c r="AK6" s="324"/>
    </row>
    <row r="7" spans="1:40" ht="20.25" customHeight="1" x14ac:dyDescent="0.3">
      <c r="A7" s="302"/>
      <c r="B7" s="326"/>
      <c r="C7" s="907" t="s">
        <v>310</v>
      </c>
      <c r="D7" s="907"/>
      <c r="E7" s="907"/>
      <c r="F7" s="907"/>
      <c r="G7" s="907"/>
      <c r="H7" s="907"/>
      <c r="I7" s="907"/>
      <c r="J7" s="907"/>
      <c r="K7" s="907"/>
      <c r="L7" s="907"/>
      <c r="M7" s="907"/>
      <c r="N7" s="907"/>
      <c r="O7" s="907"/>
      <c r="P7" s="907"/>
      <c r="Q7" s="907"/>
      <c r="R7" s="907"/>
      <c r="S7" s="907"/>
      <c r="T7" s="907"/>
      <c r="U7" s="907"/>
      <c r="V7" s="907"/>
      <c r="W7" s="907"/>
      <c r="X7" s="907"/>
      <c r="Y7" s="907"/>
      <c r="Z7" s="907"/>
      <c r="AA7" s="907"/>
      <c r="AB7" s="907"/>
      <c r="AC7" s="925">
        <v>801</v>
      </c>
      <c r="AD7" s="925"/>
      <c r="AE7" s="826"/>
      <c r="AF7" s="827"/>
      <c r="AG7" s="827"/>
      <c r="AH7" s="827"/>
      <c r="AI7" s="827"/>
      <c r="AJ7" s="828"/>
      <c r="AK7" s="163"/>
    </row>
    <row r="8" spans="1:40" ht="20.25" customHeight="1" x14ac:dyDescent="0.3">
      <c r="A8" s="164"/>
      <c r="B8" s="235"/>
      <c r="C8" s="907" t="s">
        <v>311</v>
      </c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907"/>
      <c r="R8" s="907"/>
      <c r="S8" s="907"/>
      <c r="T8" s="907"/>
      <c r="U8" s="907"/>
      <c r="V8" s="907"/>
      <c r="W8" s="907"/>
      <c r="X8" s="907"/>
      <c r="Y8" s="907"/>
      <c r="Z8" s="907"/>
      <c r="AA8" s="907"/>
      <c r="AB8" s="907"/>
      <c r="AC8" s="925">
        <v>802</v>
      </c>
      <c r="AD8" s="925"/>
      <c r="AE8" s="826"/>
      <c r="AF8" s="827"/>
      <c r="AG8" s="827"/>
      <c r="AH8" s="827"/>
      <c r="AI8" s="827"/>
      <c r="AJ8" s="828"/>
      <c r="AK8" s="163"/>
    </row>
    <row r="9" spans="1:40" ht="20.25" customHeight="1" x14ac:dyDescent="0.3">
      <c r="A9" s="164"/>
      <c r="B9" s="235"/>
      <c r="C9" s="907" t="s">
        <v>312</v>
      </c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25">
        <v>803</v>
      </c>
      <c r="AD9" s="925"/>
      <c r="AE9" s="826"/>
      <c r="AF9" s="827"/>
      <c r="AG9" s="827"/>
      <c r="AH9" s="827"/>
      <c r="AI9" s="827"/>
      <c r="AJ9" s="828"/>
      <c r="AK9" s="163"/>
    </row>
    <row r="10" spans="1:40" ht="20.25" customHeight="1" x14ac:dyDescent="0.3">
      <c r="A10" s="164"/>
      <c r="B10" s="235"/>
      <c r="C10" s="907" t="s">
        <v>313</v>
      </c>
      <c r="D10" s="907"/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7"/>
      <c r="P10" s="907"/>
      <c r="Q10" s="907"/>
      <c r="R10" s="907"/>
      <c r="S10" s="907"/>
      <c r="T10" s="907"/>
      <c r="U10" s="907"/>
      <c r="V10" s="907"/>
      <c r="W10" s="907"/>
      <c r="X10" s="907"/>
      <c r="Y10" s="907"/>
      <c r="Z10" s="907"/>
      <c r="AA10" s="907"/>
      <c r="AB10" s="907"/>
      <c r="AC10" s="925">
        <v>804</v>
      </c>
      <c r="AD10" s="925"/>
      <c r="AE10" s="826"/>
      <c r="AF10" s="827"/>
      <c r="AG10" s="827"/>
      <c r="AH10" s="827"/>
      <c r="AI10" s="827"/>
      <c r="AJ10" s="828"/>
      <c r="AK10" s="163"/>
    </row>
    <row r="11" spans="1:40" ht="20.25" customHeight="1" x14ac:dyDescent="0.3">
      <c r="A11" s="164"/>
      <c r="B11" s="235"/>
      <c r="C11" s="907" t="s">
        <v>314</v>
      </c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25">
        <v>805</v>
      </c>
      <c r="AD11" s="925"/>
      <c r="AE11" s="826"/>
      <c r="AF11" s="827"/>
      <c r="AG11" s="827"/>
      <c r="AH11" s="827"/>
      <c r="AI11" s="827"/>
      <c r="AJ11" s="828"/>
      <c r="AK11" s="163"/>
    </row>
    <row r="12" spans="1:40" ht="20.25" customHeight="1" x14ac:dyDescent="0.3">
      <c r="A12" s="235"/>
      <c r="B12" s="440"/>
      <c r="C12" s="935" t="s">
        <v>349</v>
      </c>
      <c r="D12" s="935"/>
      <c r="E12" s="935"/>
      <c r="F12" s="935"/>
      <c r="G12" s="935"/>
      <c r="H12" s="935"/>
      <c r="I12" s="935"/>
      <c r="J12" s="935"/>
      <c r="K12" s="935"/>
      <c r="L12" s="935"/>
      <c r="M12" s="935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5"/>
      <c r="AA12" s="935"/>
      <c r="AB12" s="935"/>
      <c r="AC12" s="925">
        <v>806</v>
      </c>
      <c r="AD12" s="925"/>
      <c r="AE12" s="826"/>
      <c r="AF12" s="827"/>
      <c r="AG12" s="827"/>
      <c r="AH12" s="827"/>
      <c r="AI12" s="827"/>
      <c r="AJ12" s="828"/>
      <c r="AK12" s="163"/>
    </row>
    <row r="13" spans="1:40" ht="20.25" customHeight="1" x14ac:dyDescent="0.3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230"/>
      <c r="Y13" s="230"/>
      <c r="Z13" s="230"/>
      <c r="AA13" s="230"/>
      <c r="AB13" s="230"/>
      <c r="AC13" s="925"/>
      <c r="AD13" s="925"/>
      <c r="AE13" s="932"/>
      <c r="AF13" s="932"/>
      <c r="AG13" s="932"/>
      <c r="AH13" s="932"/>
      <c r="AI13" s="932"/>
      <c r="AJ13" s="932"/>
      <c r="AK13" s="287"/>
    </row>
    <row r="14" spans="1:40" ht="20.25" customHeight="1" x14ac:dyDescent="0.3">
      <c r="A14" s="311"/>
      <c r="B14" s="934" t="s">
        <v>315</v>
      </c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934"/>
      <c r="S14" s="934"/>
      <c r="T14" s="934"/>
      <c r="U14" s="934"/>
      <c r="V14" s="934"/>
      <c r="W14" s="934"/>
      <c r="X14" s="934"/>
      <c r="Y14" s="934"/>
      <c r="Z14" s="934"/>
      <c r="AA14" s="934"/>
      <c r="AB14" s="303"/>
      <c r="AC14" s="924">
        <v>807</v>
      </c>
      <c r="AD14" s="924"/>
      <c r="AE14" s="830">
        <f>_801+_802+_803+_804+_805+_806</f>
        <v>0</v>
      </c>
      <c r="AF14" s="831"/>
      <c r="AG14" s="831"/>
      <c r="AH14" s="831"/>
      <c r="AI14" s="831"/>
      <c r="AJ14" s="832"/>
      <c r="AK14" s="633"/>
      <c r="AN14" s="659">
        <f>_2_16</f>
        <v>0</v>
      </c>
    </row>
    <row r="15" spans="1:40" ht="20.25" customHeight="1" x14ac:dyDescent="0.3">
      <c r="A15" s="311"/>
      <c r="T15" s="70"/>
      <c r="U15" s="612"/>
      <c r="V15" s="612"/>
      <c r="W15" s="612"/>
      <c r="X15" s="612"/>
      <c r="Y15" s="612"/>
      <c r="Z15" s="612"/>
      <c r="AA15" s="60"/>
      <c r="AB15" s="60"/>
      <c r="AC15" s="611"/>
      <c r="AD15" s="611"/>
      <c r="AE15" s="631"/>
      <c r="AF15" s="631"/>
      <c r="AG15" s="631"/>
      <c r="AH15" s="631"/>
      <c r="AI15" s="631"/>
      <c r="AJ15" s="631"/>
      <c r="AK15" s="633"/>
      <c r="AN15" s="659"/>
    </row>
    <row r="16" spans="1:40" x14ac:dyDescent="0.3">
      <c r="A16" s="313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933"/>
      <c r="AF16" s="933"/>
      <c r="AG16" s="933"/>
      <c r="AH16" s="933"/>
      <c r="AI16" s="933"/>
      <c r="AJ16" s="933"/>
      <c r="AK16" s="634"/>
    </row>
    <row r="17" spans="1:41" x14ac:dyDescent="0.3">
      <c r="A17" s="440" t="s">
        <v>176</v>
      </c>
    </row>
    <row r="18" spans="1:41" ht="14.25" customHeight="1" x14ac:dyDescent="0.3">
      <c r="A18" s="161"/>
    </row>
    <row r="25" spans="1:41" x14ac:dyDescent="0.3">
      <c r="AO25" s="116" t="s">
        <v>335</v>
      </c>
    </row>
  </sheetData>
  <sheetProtection algorithmName="SHA-512" hashValue="gy5TsLy1kZFclLGhF+Zg6diJIqE2HsTIC/lsi8R0RUqWBFWlEimCgl0RKuJxCN1pINACmCileVHjb8HdAN574A==" saltValue="J53d3xvRZqByL7QKoNr+HQ==" spinCount="100000" sheet="1" objects="1" scenarios="1" selectLockedCells="1"/>
  <mergeCells count="28">
    <mergeCell ref="AE7:AJ7"/>
    <mergeCell ref="AC11:AD11"/>
    <mergeCell ref="AE13:AJ13"/>
    <mergeCell ref="AE16:AJ16"/>
    <mergeCell ref="B14:AA14"/>
    <mergeCell ref="C12:AB12"/>
    <mergeCell ref="AE8:AJ8"/>
    <mergeCell ref="C9:AB9"/>
    <mergeCell ref="AC9:AD9"/>
    <mergeCell ref="AC8:AD8"/>
    <mergeCell ref="C11:AB11"/>
    <mergeCell ref="AE11:AJ11"/>
    <mergeCell ref="AF2:AK2"/>
    <mergeCell ref="C8:AB8"/>
    <mergeCell ref="C10:AB10"/>
    <mergeCell ref="AC14:AD14"/>
    <mergeCell ref="AE14:AJ14"/>
    <mergeCell ref="AC13:AD13"/>
    <mergeCell ref="A4:AK4"/>
    <mergeCell ref="A5:AD5"/>
    <mergeCell ref="AE5:AJ5"/>
    <mergeCell ref="C7:AB7"/>
    <mergeCell ref="AC7:AD7"/>
    <mergeCell ref="AC12:AD12"/>
    <mergeCell ref="AE10:AJ10"/>
    <mergeCell ref="AE12:AJ12"/>
    <mergeCell ref="AC10:AD10"/>
    <mergeCell ref="AE9:AJ9"/>
  </mergeCells>
  <conditionalFormatting sqref="AE14:AJ14">
    <cfRule type="cellIs" dxfId="171" priority="1" stopIfTrue="1" operator="notEqual">
      <formula>$AN$14</formula>
    </cfRule>
  </conditionalFormatting>
  <dataValidations count="1">
    <dataValidation type="whole" allowBlank="1" showInputMessage="1" showErrorMessage="1" sqref="AE7:AJ12" xr:uid="{00000000-0002-0000-0500-000000000000}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4" firstPageNumber="2" orientation="portrait" useFirstPageNumber="1" horizontalDpi="300" verticalDpi="300" r:id="rId1"/>
  <headerFooter alignWithMargins="0">
    <oddFooter>&amp;C2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8"/>
  <dimension ref="A1:AG70"/>
  <sheetViews>
    <sheetView showGridLines="0" topLeftCell="A47" workbookViewId="0">
      <selection activeCell="S57" sqref="S57:X57"/>
    </sheetView>
  </sheetViews>
  <sheetFormatPr defaultRowHeight="12.75" x14ac:dyDescent="0.2"/>
  <cols>
    <col min="1" max="1" width="5.85546875" customWidth="1"/>
    <col min="2" max="16" width="2.85546875" customWidth="1"/>
    <col min="17" max="17" width="12.140625" customWidth="1"/>
    <col min="18" max="18" width="6" customWidth="1"/>
    <col min="19" max="20" width="3" customWidth="1"/>
    <col min="21" max="21" width="5" customWidth="1"/>
    <col min="22" max="22" width="3" customWidth="1"/>
    <col min="23" max="23" width="5.5703125" customWidth="1"/>
    <col min="24" max="25" width="3" customWidth="1"/>
    <col min="26" max="27" width="9.140625" style="737" hidden="1" customWidth="1"/>
    <col min="28" max="28" width="4" style="737" hidden="1" customWidth="1"/>
    <col min="29" max="29" width="5.7109375" style="737" hidden="1" customWidth="1"/>
    <col min="30" max="30" width="10" style="737" hidden="1" customWidth="1"/>
    <col min="31" max="32" width="9.140625" style="738" hidden="1" customWidth="1"/>
    <col min="33" max="33" width="0" style="738" hidden="1" customWidth="1"/>
  </cols>
  <sheetData>
    <row r="1" spans="1:33" ht="10.5" customHeight="1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33" ht="1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73"/>
      <c r="O2" s="173"/>
      <c r="P2" s="173"/>
      <c r="Q2" s="173"/>
      <c r="R2" s="725"/>
      <c r="S2" s="299"/>
      <c r="T2" s="964"/>
      <c r="U2" s="964"/>
      <c r="V2" s="964"/>
      <c r="W2" s="964"/>
      <c r="X2" s="253"/>
      <c r="Y2" s="253"/>
      <c r="Z2" s="739"/>
    </row>
    <row r="3" spans="1:33" ht="11.25" hidden="1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33" ht="10.5" hidden="1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33" ht="46.5" customHeight="1" thickBot="1" x14ac:dyDescent="0.25">
      <c r="A5" s="904" t="s">
        <v>375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65"/>
      <c r="R5" s="905"/>
      <c r="S5" s="905"/>
      <c r="T5" s="905"/>
      <c r="U5" s="905"/>
      <c r="V5" s="905"/>
      <c r="W5" s="905"/>
      <c r="X5" s="905"/>
      <c r="Y5" s="906"/>
      <c r="AE5" s="740"/>
    </row>
    <row r="6" spans="1:33" ht="34.5" customHeight="1" thickBot="1" x14ac:dyDescent="0.25">
      <c r="A6" s="966" t="s">
        <v>341</v>
      </c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714"/>
      <c r="P6" s="714"/>
      <c r="Q6" s="751"/>
      <c r="R6" s="714"/>
      <c r="S6" s="714"/>
      <c r="T6" s="714"/>
      <c r="U6" s="714"/>
      <c r="V6" s="714"/>
      <c r="W6" s="714"/>
      <c r="X6" s="714"/>
      <c r="Y6" s="715"/>
      <c r="AA6" s="737">
        <f>IF(AD7=1,2,3)</f>
        <v>3</v>
      </c>
      <c r="AB6" s="724"/>
      <c r="AC6" s="724"/>
      <c r="AD6" s="738"/>
      <c r="AE6" s="740"/>
    </row>
    <row r="7" spans="1:33" ht="24.75" customHeight="1" x14ac:dyDescent="0.2">
      <c r="A7" s="954" t="s">
        <v>376</v>
      </c>
      <c r="B7" s="955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328"/>
      <c r="AD7" s="738">
        <f>IF(Q6="SI",1,IF(Q6="",0,2))</f>
        <v>0</v>
      </c>
      <c r="AE7" s="740" t="s">
        <v>103</v>
      </c>
    </row>
    <row r="8" spans="1:33" ht="14.25" customHeight="1" x14ac:dyDescent="0.2">
      <c r="A8" s="920" t="s">
        <v>183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2"/>
      <c r="S8" s="916" t="s">
        <v>11</v>
      </c>
      <c r="T8" s="917"/>
      <c r="U8" s="917"/>
      <c r="V8" s="917"/>
      <c r="W8" s="917"/>
      <c r="X8" s="918"/>
      <c r="Y8" s="324"/>
      <c r="AE8" s="740" t="s">
        <v>104</v>
      </c>
    </row>
    <row r="9" spans="1:33" ht="9" customHeight="1" x14ac:dyDescent="0.2">
      <c r="A9" s="297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98"/>
      <c r="M9" s="298"/>
      <c r="N9" s="298"/>
      <c r="O9" s="298"/>
      <c r="P9" s="277"/>
      <c r="Q9" s="277"/>
      <c r="R9" s="277"/>
      <c r="S9" s="300"/>
      <c r="T9" s="300"/>
      <c r="U9" s="300"/>
      <c r="V9" s="300"/>
      <c r="W9" s="300"/>
      <c r="X9" s="301"/>
      <c r="Y9" s="324"/>
      <c r="AE9" s="740"/>
    </row>
    <row r="10" spans="1:33" ht="13.5" customHeight="1" x14ac:dyDescent="0.2">
      <c r="A10" s="949" t="s">
        <v>86</v>
      </c>
      <c r="B10" s="950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436"/>
      <c r="R10" s="613"/>
      <c r="S10" s="87"/>
      <c r="Y10" s="163"/>
      <c r="AE10" s="740"/>
    </row>
    <row r="11" spans="1:33" ht="13.5" customHeight="1" x14ac:dyDescent="0.2">
      <c r="A11" s="960" t="s">
        <v>283</v>
      </c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613">
        <v>901</v>
      </c>
      <c r="S11" s="941"/>
      <c r="T11" s="942"/>
      <c r="U11" s="942"/>
      <c r="V11" s="942"/>
      <c r="W11" s="942"/>
      <c r="X11" s="943"/>
      <c r="Y11" s="163"/>
      <c r="AE11" s="740"/>
    </row>
    <row r="12" spans="1:33" ht="13.5" customHeight="1" x14ac:dyDescent="0.2">
      <c r="A12" s="962" t="s">
        <v>284</v>
      </c>
      <c r="B12" s="963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613">
        <v>902</v>
      </c>
      <c r="S12" s="941"/>
      <c r="T12" s="942"/>
      <c r="U12" s="942"/>
      <c r="V12" s="942"/>
      <c r="W12" s="942"/>
      <c r="X12" s="943"/>
      <c r="Y12" s="163"/>
      <c r="AE12" s="740"/>
    </row>
    <row r="13" spans="1:33" ht="13.5" customHeight="1" x14ac:dyDescent="0.2">
      <c r="A13" s="945" t="s">
        <v>285</v>
      </c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866"/>
      <c r="R13" s="613">
        <v>903</v>
      </c>
      <c r="S13" s="941"/>
      <c r="T13" s="942"/>
      <c r="U13" s="942"/>
      <c r="V13" s="942"/>
      <c r="W13" s="942"/>
      <c r="X13" s="943"/>
      <c r="Y13" s="163"/>
      <c r="AE13" s="740"/>
    </row>
    <row r="14" spans="1:33" ht="13.5" customHeight="1" x14ac:dyDescent="0.2">
      <c r="A14" s="945" t="s">
        <v>286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613">
        <v>904</v>
      </c>
      <c r="S14" s="941"/>
      <c r="T14" s="942"/>
      <c r="U14" s="942"/>
      <c r="V14" s="942"/>
      <c r="W14" s="942"/>
      <c r="X14" s="943"/>
      <c r="Y14" s="163"/>
      <c r="AE14" s="740"/>
    </row>
    <row r="15" spans="1:33" ht="13.5" customHeight="1" x14ac:dyDescent="0.2">
      <c r="A15" s="607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436"/>
      <c r="R15" s="613"/>
      <c r="S15" s="637"/>
      <c r="T15" s="637"/>
      <c r="U15" s="637"/>
      <c r="V15" s="637"/>
      <c r="W15" s="637"/>
      <c r="X15" s="637"/>
      <c r="Y15" s="163"/>
      <c r="AE15" s="740"/>
    </row>
    <row r="16" spans="1:33" s="616" customFormat="1" ht="27.75" customHeight="1" x14ac:dyDescent="0.2">
      <c r="A16" s="949" t="s">
        <v>184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614"/>
      <c r="Y16" s="615"/>
      <c r="Z16" s="741"/>
      <c r="AA16" s="741"/>
      <c r="AB16" s="741"/>
      <c r="AC16" s="741"/>
      <c r="AD16" s="741"/>
      <c r="AE16" s="742"/>
      <c r="AF16" s="743"/>
      <c r="AG16" s="743"/>
    </row>
    <row r="17" spans="1:33" ht="13.5" customHeight="1" x14ac:dyDescent="0.2">
      <c r="A17" s="945" t="s">
        <v>287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303">
        <v>905</v>
      </c>
      <c r="S17" s="941"/>
      <c r="T17" s="942"/>
      <c r="U17" s="942"/>
      <c r="V17" s="942"/>
      <c r="W17" s="942"/>
      <c r="X17" s="943"/>
      <c r="Y17" s="163"/>
      <c r="AE17" s="740"/>
    </row>
    <row r="18" spans="1:33" ht="13.5" customHeight="1" x14ac:dyDescent="0.2">
      <c r="A18" s="945" t="s">
        <v>288</v>
      </c>
      <c r="B18" s="866"/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303">
        <v>906</v>
      </c>
      <c r="S18" s="941"/>
      <c r="T18" s="942"/>
      <c r="U18" s="942"/>
      <c r="V18" s="942"/>
      <c r="W18" s="942"/>
      <c r="X18" s="943"/>
      <c r="Y18" s="163"/>
      <c r="AE18" s="740"/>
    </row>
    <row r="19" spans="1:33" ht="13.5" customHeight="1" x14ac:dyDescent="0.2">
      <c r="A19" s="945" t="s">
        <v>289</v>
      </c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303">
        <v>907</v>
      </c>
      <c r="S19" s="941"/>
      <c r="T19" s="942"/>
      <c r="U19" s="942"/>
      <c r="V19" s="942"/>
      <c r="W19" s="942"/>
      <c r="X19" s="943"/>
      <c r="Y19" s="163"/>
      <c r="AE19" s="740"/>
    </row>
    <row r="20" spans="1:33" s="90" customFormat="1" ht="20.25" customHeight="1" x14ac:dyDescent="0.2">
      <c r="A20" s="949" t="s">
        <v>294</v>
      </c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635"/>
      <c r="S20" s="636"/>
      <c r="Y20" s="324"/>
      <c r="Z20" s="744"/>
      <c r="AA20" s="744"/>
      <c r="AB20" s="744"/>
      <c r="AC20" s="744"/>
      <c r="AD20" s="744"/>
      <c r="AE20" s="745"/>
      <c r="AF20" s="746"/>
      <c r="AG20" s="746"/>
    </row>
    <row r="21" spans="1:33" ht="14.25" customHeight="1" x14ac:dyDescent="0.2">
      <c r="A21" s="958" t="s">
        <v>290</v>
      </c>
      <c r="B21" s="959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303">
        <v>908</v>
      </c>
      <c r="S21" s="941"/>
      <c r="T21" s="942"/>
      <c r="U21" s="942"/>
      <c r="V21" s="942"/>
      <c r="W21" s="942"/>
      <c r="X21" s="943"/>
      <c r="Y21" s="163"/>
      <c r="AE21" s="740"/>
    </row>
    <row r="22" spans="1:33" ht="14.25" customHeight="1" x14ac:dyDescent="0.2">
      <c r="A22" s="958" t="s">
        <v>291</v>
      </c>
      <c r="B22" s="959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432">
        <v>909</v>
      </c>
      <c r="S22" s="941"/>
      <c r="T22" s="942"/>
      <c r="U22" s="942"/>
      <c r="V22" s="942"/>
      <c r="W22" s="942"/>
      <c r="X22" s="943"/>
      <c r="Y22" s="163"/>
      <c r="AE22" s="740"/>
    </row>
    <row r="23" spans="1:33" ht="14.25" customHeight="1" x14ac:dyDescent="0.2">
      <c r="A23" s="958" t="s">
        <v>292</v>
      </c>
      <c r="B23" s="959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432">
        <v>910</v>
      </c>
      <c r="S23" s="941"/>
      <c r="T23" s="942"/>
      <c r="U23" s="942"/>
      <c r="V23" s="942"/>
      <c r="W23" s="942"/>
      <c r="X23" s="943"/>
      <c r="Y23" s="163"/>
      <c r="AE23" s="740"/>
    </row>
    <row r="24" spans="1:33" ht="14.25" customHeight="1" x14ac:dyDescent="0.2">
      <c r="A24" s="958" t="s">
        <v>293</v>
      </c>
      <c r="B24" s="959"/>
      <c r="C24" s="959"/>
      <c r="D24" s="959"/>
      <c r="E24" s="959"/>
      <c r="F24" s="959"/>
      <c r="G24" s="959"/>
      <c r="H24" s="959"/>
      <c r="I24" s="959"/>
      <c r="J24" s="959"/>
      <c r="K24" s="959"/>
      <c r="L24" s="959"/>
      <c r="M24" s="959"/>
      <c r="N24" s="959"/>
      <c r="O24" s="959"/>
      <c r="P24" s="959"/>
      <c r="Q24" s="959"/>
      <c r="R24" s="303">
        <v>911</v>
      </c>
      <c r="S24" s="941"/>
      <c r="T24" s="942"/>
      <c r="U24" s="942"/>
      <c r="V24" s="942"/>
      <c r="W24" s="942"/>
      <c r="X24" s="943"/>
      <c r="Y24" s="163"/>
      <c r="AB24" s="747"/>
      <c r="AE24" s="740"/>
    </row>
    <row r="25" spans="1:33" ht="14.25" customHeight="1" x14ac:dyDescent="0.2">
      <c r="A25" s="958" t="s">
        <v>295</v>
      </c>
      <c r="B25" s="959"/>
      <c r="C25" s="959"/>
      <c r="D25" s="959"/>
      <c r="E25" s="959"/>
      <c r="F25" s="959"/>
      <c r="G25" s="959"/>
      <c r="H25" s="959"/>
      <c r="I25" s="959"/>
      <c r="J25" s="959"/>
      <c r="K25" s="959"/>
      <c r="L25" s="959"/>
      <c r="M25" s="959"/>
      <c r="N25" s="959"/>
      <c r="O25" s="959"/>
      <c r="P25" s="959"/>
      <c r="Q25" s="959"/>
      <c r="R25" s="303">
        <v>912</v>
      </c>
      <c r="S25" s="941"/>
      <c r="T25" s="942"/>
      <c r="U25" s="942"/>
      <c r="V25" s="942"/>
      <c r="W25" s="942"/>
      <c r="X25" s="943"/>
      <c r="Y25" s="159"/>
      <c r="AE25" s="740"/>
    </row>
    <row r="26" spans="1:33" ht="14.25" customHeight="1" x14ac:dyDescent="0.2">
      <c r="A26" s="605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303"/>
      <c r="S26" s="638"/>
      <c r="T26" s="638"/>
      <c r="U26" s="638"/>
      <c r="V26" s="638"/>
      <c r="W26" s="638"/>
      <c r="X26" s="638"/>
      <c r="Y26" s="159"/>
      <c r="AE26" s="740"/>
    </row>
    <row r="27" spans="1:33" ht="14.25" customHeight="1" x14ac:dyDescent="0.2">
      <c r="A27" s="949" t="s">
        <v>87</v>
      </c>
      <c r="B27" s="950"/>
      <c r="C27" s="950"/>
      <c r="D27" s="950"/>
      <c r="E27" s="950"/>
      <c r="F27" s="950"/>
      <c r="G27" s="950"/>
      <c r="H27" s="950"/>
      <c r="I27" s="950"/>
      <c r="J27" s="950"/>
      <c r="K27" s="950"/>
      <c r="L27" s="950"/>
      <c r="M27" s="950"/>
      <c r="N27" s="950"/>
      <c r="O27" s="950"/>
      <c r="P27" s="950"/>
      <c r="Q27" s="950"/>
      <c r="R27" s="613"/>
      <c r="S27" s="87"/>
      <c r="Y27" s="163"/>
      <c r="AE27" s="740"/>
    </row>
    <row r="28" spans="1:33" ht="13.5" customHeight="1" x14ac:dyDescent="0.2">
      <c r="A28" s="945" t="s">
        <v>296</v>
      </c>
      <c r="B28" s="866"/>
      <c r="C28" s="866"/>
      <c r="D28" s="866"/>
      <c r="E28" s="866"/>
      <c r="F28" s="866"/>
      <c r="G28" s="866"/>
      <c r="H28" s="866"/>
      <c r="I28" s="866"/>
      <c r="J28" s="866"/>
      <c r="K28" s="866"/>
      <c r="L28" s="866"/>
      <c r="M28" s="866"/>
      <c r="N28" s="866"/>
      <c r="O28" s="866"/>
      <c r="P28" s="866"/>
      <c r="Q28" s="866"/>
      <c r="R28" s="613">
        <v>913</v>
      </c>
      <c r="S28" s="941"/>
      <c r="T28" s="942"/>
      <c r="U28" s="942"/>
      <c r="V28" s="942"/>
      <c r="W28" s="942"/>
      <c r="X28" s="943"/>
      <c r="Y28" s="163"/>
      <c r="AE28" s="740"/>
    </row>
    <row r="29" spans="1:33" ht="13.5" customHeight="1" x14ac:dyDescent="0.2">
      <c r="A29" s="945" t="s">
        <v>297</v>
      </c>
      <c r="B29" s="866"/>
      <c r="C29" s="866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866"/>
      <c r="O29" s="866"/>
      <c r="P29" s="866"/>
      <c r="Q29" s="866"/>
      <c r="R29" s="613">
        <v>914</v>
      </c>
      <c r="S29" s="941"/>
      <c r="T29" s="942"/>
      <c r="U29" s="942"/>
      <c r="V29" s="942"/>
      <c r="W29" s="942"/>
      <c r="X29" s="943"/>
      <c r="Y29" s="163"/>
      <c r="AE29" s="740"/>
    </row>
    <row r="30" spans="1:33" ht="14.25" customHeight="1" x14ac:dyDescent="0.2">
      <c r="A30" s="607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613"/>
      <c r="S30" s="638"/>
      <c r="T30" s="638"/>
      <c r="U30" s="638"/>
      <c r="V30" s="638"/>
      <c r="W30" s="638"/>
      <c r="X30" s="638"/>
      <c r="Y30" s="163"/>
    </row>
    <row r="31" spans="1:33" ht="23.25" customHeight="1" x14ac:dyDescent="0.2">
      <c r="A31" s="949" t="s">
        <v>185</v>
      </c>
      <c r="B31" s="950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303"/>
      <c r="Y31" s="159"/>
    </row>
    <row r="32" spans="1:33" s="91" customFormat="1" ht="13.5" customHeight="1" x14ac:dyDescent="0.2">
      <c r="A32" s="945" t="s">
        <v>298</v>
      </c>
      <c r="B32" s="866"/>
      <c r="C32" s="866"/>
      <c r="D32" s="866"/>
      <c r="E32" s="866"/>
      <c r="F32" s="866"/>
      <c r="G32" s="866"/>
      <c r="H32" s="866"/>
      <c r="I32" s="866"/>
      <c r="J32" s="866"/>
      <c r="K32" s="866"/>
      <c r="L32" s="866"/>
      <c r="M32" s="866"/>
      <c r="N32" s="866"/>
      <c r="O32" s="866"/>
      <c r="P32" s="866"/>
      <c r="Q32" s="866"/>
      <c r="R32" s="303">
        <v>915</v>
      </c>
      <c r="S32" s="941"/>
      <c r="T32" s="942"/>
      <c r="U32" s="942"/>
      <c r="V32" s="942"/>
      <c r="W32" s="942"/>
      <c r="X32" s="943"/>
      <c r="Y32" s="159"/>
      <c r="Z32" s="737"/>
      <c r="AA32" s="737"/>
      <c r="AB32" s="737"/>
      <c r="AC32" s="737"/>
      <c r="AD32" s="737"/>
      <c r="AE32" s="748"/>
      <c r="AF32" s="748"/>
      <c r="AG32" s="748"/>
    </row>
    <row r="33" spans="1:33" s="91" customFormat="1" ht="13.5" customHeight="1" x14ac:dyDescent="0.2">
      <c r="A33" s="945" t="s">
        <v>300</v>
      </c>
      <c r="B33" s="866"/>
      <c r="C33" s="866"/>
      <c r="D33" s="866"/>
      <c r="E33" s="866"/>
      <c r="F33" s="866"/>
      <c r="G33" s="866"/>
      <c r="H33" s="866"/>
      <c r="I33" s="866"/>
      <c r="J33" s="866"/>
      <c r="K33" s="866"/>
      <c r="L33" s="866"/>
      <c r="M33" s="866"/>
      <c r="N33" s="866"/>
      <c r="O33" s="866"/>
      <c r="P33" s="866"/>
      <c r="Q33" s="866"/>
      <c r="R33" s="303">
        <v>916</v>
      </c>
      <c r="S33" s="941"/>
      <c r="T33" s="942"/>
      <c r="U33" s="942"/>
      <c r="V33" s="942"/>
      <c r="W33" s="942"/>
      <c r="X33" s="943"/>
      <c r="Y33" s="159"/>
      <c r="Z33" s="737"/>
      <c r="AA33" s="737"/>
      <c r="AB33" s="737"/>
      <c r="AC33" s="737"/>
      <c r="AD33" s="737"/>
      <c r="AE33" s="748"/>
      <c r="AF33" s="748"/>
      <c r="AG33" s="748"/>
    </row>
    <row r="34" spans="1:33" s="91" customFormat="1" ht="13.5" customHeight="1" x14ac:dyDescent="0.2">
      <c r="A34" s="607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03"/>
      <c r="S34" s="639"/>
      <c r="T34" s="639"/>
      <c r="U34" s="639"/>
      <c r="V34" s="639"/>
      <c r="W34" s="639"/>
      <c r="X34" s="639"/>
      <c r="Y34" s="159"/>
      <c r="Z34" s="737"/>
      <c r="AA34" s="737"/>
      <c r="AB34" s="737"/>
      <c r="AC34" s="737"/>
      <c r="AD34" s="737"/>
      <c r="AE34" s="748"/>
      <c r="AF34" s="748"/>
      <c r="AG34" s="748"/>
    </row>
    <row r="35" spans="1:33" ht="24" customHeight="1" x14ac:dyDescent="0.2">
      <c r="A35" s="949" t="s">
        <v>106</v>
      </c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613"/>
      <c r="S35" s="87"/>
      <c r="Y35" s="163"/>
    </row>
    <row r="36" spans="1:33" s="91" customFormat="1" ht="13.5" customHeight="1" x14ac:dyDescent="0.2">
      <c r="A36" s="945" t="s">
        <v>299</v>
      </c>
      <c r="B36" s="866"/>
      <c r="C36" s="866"/>
      <c r="D36" s="866"/>
      <c r="E36" s="866"/>
      <c r="F36" s="866"/>
      <c r="G36" s="866"/>
      <c r="H36" s="866"/>
      <c r="I36" s="866"/>
      <c r="J36" s="866"/>
      <c r="K36" s="866"/>
      <c r="L36" s="866"/>
      <c r="M36" s="866"/>
      <c r="N36" s="866"/>
      <c r="O36" s="866"/>
      <c r="P36" s="866"/>
      <c r="Q36" s="866"/>
      <c r="R36" s="613">
        <v>917</v>
      </c>
      <c r="S36" s="941"/>
      <c r="T36" s="942"/>
      <c r="U36" s="942"/>
      <c r="V36" s="942"/>
      <c r="W36" s="942"/>
      <c r="X36" s="943"/>
      <c r="Y36" s="163"/>
      <c r="Z36" s="737"/>
      <c r="AA36" s="737"/>
      <c r="AB36" s="737"/>
      <c r="AC36" s="737"/>
      <c r="AD36" s="737"/>
      <c r="AE36" s="748"/>
      <c r="AF36" s="748"/>
      <c r="AG36" s="748"/>
    </row>
    <row r="37" spans="1:33" s="91" customFormat="1" ht="13.5" customHeight="1" x14ac:dyDescent="0.2">
      <c r="A37" s="945" t="s">
        <v>301</v>
      </c>
      <c r="B37" s="866"/>
      <c r="C37" s="866"/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6"/>
      <c r="O37" s="866"/>
      <c r="P37" s="866"/>
      <c r="Q37" s="866"/>
      <c r="R37" s="613">
        <v>918</v>
      </c>
      <c r="S37" s="941"/>
      <c r="T37" s="942"/>
      <c r="U37" s="942"/>
      <c r="V37" s="942"/>
      <c r="W37" s="942"/>
      <c r="X37" s="943"/>
      <c r="Y37" s="163"/>
      <c r="Z37" s="737"/>
      <c r="AA37" s="737"/>
      <c r="AB37" s="737"/>
      <c r="AC37" s="737"/>
      <c r="AD37" s="737"/>
      <c r="AE37" s="748"/>
      <c r="AF37" s="748"/>
      <c r="AG37" s="748"/>
    </row>
    <row r="38" spans="1:33" s="91" customFormat="1" ht="13.5" customHeight="1" x14ac:dyDescent="0.2">
      <c r="A38" s="945" t="s">
        <v>302</v>
      </c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613">
        <v>919</v>
      </c>
      <c r="S38" s="941"/>
      <c r="T38" s="942"/>
      <c r="U38" s="942"/>
      <c r="V38" s="942"/>
      <c r="W38" s="942"/>
      <c r="X38" s="943"/>
      <c r="Y38" s="163"/>
      <c r="Z38" s="737"/>
      <c r="AA38" s="737"/>
      <c r="AB38" s="737"/>
      <c r="AC38" s="737"/>
      <c r="AD38" s="737"/>
      <c r="AE38" s="748"/>
      <c r="AF38" s="748"/>
      <c r="AG38" s="748"/>
    </row>
    <row r="39" spans="1:33" ht="13.5" customHeight="1" x14ac:dyDescent="0.2">
      <c r="A39" s="603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613"/>
      <c r="S39" s="638"/>
      <c r="T39" s="638"/>
      <c r="U39" s="638"/>
      <c r="V39" s="638"/>
      <c r="W39" s="638"/>
      <c r="X39" s="638"/>
      <c r="Y39" s="163"/>
    </row>
    <row r="40" spans="1:33" ht="13.5" customHeight="1" x14ac:dyDescent="0.2">
      <c r="A40" s="949" t="s">
        <v>88</v>
      </c>
      <c r="B40" s="950"/>
      <c r="C40" s="950"/>
      <c r="D40" s="950"/>
      <c r="E40" s="950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613"/>
      <c r="S40" s="638"/>
      <c r="T40" s="638"/>
      <c r="U40" s="638"/>
      <c r="V40" s="638"/>
      <c r="W40" s="638"/>
      <c r="X40" s="638"/>
      <c r="Y40" s="163"/>
    </row>
    <row r="41" spans="1:33" ht="13.5" customHeight="1" x14ac:dyDescent="0.2">
      <c r="A41" s="945" t="s">
        <v>303</v>
      </c>
      <c r="B41" s="866"/>
      <c r="C41" s="866"/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613">
        <v>920</v>
      </c>
      <c r="S41" s="941"/>
      <c r="T41" s="942"/>
      <c r="U41" s="942"/>
      <c r="V41" s="942"/>
      <c r="W41" s="942"/>
      <c r="X41" s="943"/>
      <c r="Y41" s="163"/>
    </row>
    <row r="42" spans="1:33" ht="14.25" customHeight="1" x14ac:dyDescent="0.2">
      <c r="R42" s="303"/>
      <c r="Y42" s="159"/>
    </row>
    <row r="43" spans="1:33" ht="20.25" customHeight="1" x14ac:dyDescent="0.2">
      <c r="A43" s="43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435"/>
      <c r="R43" s="436"/>
      <c r="S43" s="948"/>
      <c r="T43" s="948"/>
      <c r="U43" s="948"/>
      <c r="V43" s="948"/>
      <c r="W43" s="948"/>
      <c r="X43" s="948"/>
      <c r="Y43" s="163"/>
    </row>
    <row r="44" spans="1:33" ht="18" customHeight="1" x14ac:dyDescent="0.2">
      <c r="A44" s="949" t="s">
        <v>179</v>
      </c>
      <c r="B44" s="950"/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437">
        <v>921</v>
      </c>
      <c r="S44" s="830">
        <f>_901+_902+_903+_904+_905+_906+_907+_908+_909+_910+_911+_912+_913+_914+_915+_916+_917+_918+_919+_920</f>
        <v>0</v>
      </c>
      <c r="T44" s="831"/>
      <c r="U44" s="831"/>
      <c r="V44" s="831"/>
      <c r="W44" s="831"/>
      <c r="X44" s="832"/>
      <c r="Y44" s="159"/>
    </row>
    <row r="45" spans="1:33" s="87" customFormat="1" ht="7.5" customHeight="1" x14ac:dyDescent="0.2">
      <c r="A45" s="330"/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279"/>
      <c r="T45" s="279"/>
      <c r="U45" s="279"/>
      <c r="V45" s="279"/>
      <c r="W45" s="279"/>
      <c r="X45" s="279"/>
      <c r="Y45" s="327"/>
      <c r="Z45" s="749"/>
      <c r="AA45" s="749"/>
      <c r="AB45" s="749"/>
      <c r="AC45" s="749"/>
      <c r="AD45" s="749"/>
      <c r="AE45" s="750"/>
      <c r="AF45" s="750"/>
      <c r="AG45" s="750"/>
    </row>
    <row r="46" spans="1:33" ht="17.25" customHeight="1" x14ac:dyDescent="0.2">
      <c r="A46" s="953" t="s">
        <v>186</v>
      </c>
      <c r="B46" s="953"/>
      <c r="C46" s="953"/>
      <c r="D46" s="953"/>
      <c r="E46" s="953"/>
      <c r="F46" s="953"/>
      <c r="G46" s="953"/>
      <c r="H46" s="953"/>
      <c r="I46" s="953"/>
      <c r="J46" s="953"/>
      <c r="K46" s="953"/>
      <c r="L46" s="953"/>
      <c r="M46" s="953"/>
      <c r="N46" s="953"/>
      <c r="O46" s="953"/>
      <c r="P46" s="953"/>
      <c r="Q46" s="953"/>
      <c r="R46" s="953"/>
      <c r="S46" s="953"/>
      <c r="T46" s="953"/>
      <c r="U46" s="953"/>
      <c r="V46" s="953"/>
      <c r="W46" s="953"/>
      <c r="X46" s="953"/>
      <c r="Y46" s="161"/>
      <c r="AB46" s="737">
        <f>_2_16</f>
        <v>0</v>
      </c>
    </row>
    <row r="47" spans="1:33" ht="11.25" customHeight="1" x14ac:dyDescent="0.2">
      <c r="A47" s="944"/>
      <c r="B47" s="944"/>
      <c r="C47" s="944"/>
      <c r="D47" s="944"/>
      <c r="E47" s="944"/>
      <c r="F47" s="944"/>
      <c r="G47" s="944"/>
      <c r="H47" s="944"/>
      <c r="I47" s="944"/>
      <c r="J47" s="944"/>
      <c r="K47" s="944"/>
      <c r="L47" s="944"/>
      <c r="M47" s="944"/>
      <c r="N47" s="944"/>
      <c r="O47" s="944"/>
      <c r="P47" s="332"/>
      <c r="Q47" s="332"/>
      <c r="R47" s="332"/>
      <c r="S47" s="230"/>
      <c r="T47" s="230"/>
      <c r="U47" s="230"/>
      <c r="V47" s="230"/>
      <c r="W47" s="230"/>
      <c r="X47" s="230"/>
      <c r="Y47" s="235"/>
    </row>
    <row r="48" spans="1:33" hidden="1" x14ac:dyDescent="0.2">
      <c r="A48" s="608"/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332"/>
      <c r="Q48" s="332"/>
      <c r="R48" s="332"/>
      <c r="S48" s="230"/>
      <c r="T48" s="230"/>
      <c r="U48" s="230"/>
      <c r="V48" s="230"/>
      <c r="W48" s="230"/>
      <c r="X48" s="230"/>
      <c r="Y48" s="235"/>
    </row>
    <row r="49" spans="1:33" hidden="1" x14ac:dyDescent="0.2">
      <c r="A49" s="608"/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332"/>
      <c r="Q49" s="332"/>
      <c r="R49" s="332"/>
      <c r="S49" s="230"/>
      <c r="T49" s="230"/>
      <c r="U49" s="230"/>
      <c r="V49" s="230"/>
      <c r="W49" s="230"/>
      <c r="X49" s="230"/>
      <c r="Y49" s="235"/>
    </row>
    <row r="50" spans="1:33" hidden="1" x14ac:dyDescent="0.2">
      <c r="A50" s="608"/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332"/>
      <c r="Q50" s="332"/>
      <c r="R50" s="332"/>
      <c r="S50" s="230"/>
      <c r="T50" s="230"/>
      <c r="U50" s="230"/>
      <c r="V50" s="230"/>
      <c r="W50" s="230"/>
      <c r="X50" s="230"/>
      <c r="Y50" s="235"/>
    </row>
    <row r="51" spans="1:33" hidden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315"/>
    </row>
    <row r="52" spans="1:33" ht="33" customHeight="1" thickBot="1" x14ac:dyDescent="0.25">
      <c r="A52" s="904" t="s">
        <v>377</v>
      </c>
      <c r="B52" s="905"/>
      <c r="C52" s="905"/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6"/>
    </row>
    <row r="53" spans="1:33" ht="39.75" customHeight="1" thickBot="1" x14ac:dyDescent="0.25">
      <c r="A53" s="951" t="s">
        <v>251</v>
      </c>
      <c r="B53" s="952"/>
      <c r="C53" s="952"/>
      <c r="D53" s="952"/>
      <c r="E53" s="952"/>
      <c r="F53" s="952"/>
      <c r="G53" s="952"/>
      <c r="H53" s="952"/>
      <c r="I53" s="952"/>
      <c r="J53" s="952"/>
      <c r="K53" s="952"/>
      <c r="L53" s="952"/>
      <c r="M53" s="952"/>
      <c r="N53" s="952"/>
      <c r="O53" s="714"/>
      <c r="P53" s="714"/>
      <c r="Q53" s="751"/>
      <c r="R53" s="714"/>
      <c r="S53" s="714"/>
      <c r="T53" s="714"/>
      <c r="U53" s="714"/>
      <c r="V53" s="714"/>
      <c r="W53" s="714"/>
      <c r="X53" s="714"/>
      <c r="Y53" s="715"/>
      <c r="AA53" s="737">
        <f>IF(AD53=1,2,3)</f>
        <v>3</v>
      </c>
      <c r="AB53" s="724"/>
      <c r="AC53" s="724"/>
      <c r="AD53" s="738">
        <f>IF(Q53="SI",1,IF(Q53="",0,2))</f>
        <v>0</v>
      </c>
      <c r="AE53" s="740"/>
    </row>
    <row r="54" spans="1:33" ht="30" customHeight="1" x14ac:dyDescent="0.2">
      <c r="A54" s="954" t="s">
        <v>376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617"/>
    </row>
    <row r="55" spans="1:33" ht="33.75" customHeight="1" x14ac:dyDescent="0.2">
      <c r="A55" s="880" t="s">
        <v>183</v>
      </c>
      <c r="B55" s="881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2"/>
      <c r="S55" s="916" t="s">
        <v>11</v>
      </c>
      <c r="T55" s="917"/>
      <c r="U55" s="917"/>
      <c r="V55" s="917"/>
      <c r="W55" s="917"/>
      <c r="X55" s="918"/>
      <c r="Y55" s="604"/>
    </row>
    <row r="56" spans="1:33" ht="54" customHeight="1" x14ac:dyDescent="0.2">
      <c r="A56" s="297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98"/>
      <c r="M56" s="298"/>
      <c r="N56" s="298"/>
      <c r="O56" s="298"/>
      <c r="P56" s="277"/>
      <c r="Q56" s="277"/>
      <c r="R56" s="277"/>
      <c r="S56" s="300"/>
      <c r="T56" s="300"/>
      <c r="U56" s="300"/>
      <c r="V56" s="300"/>
      <c r="W56" s="300"/>
      <c r="X56" s="301"/>
      <c r="Y56" s="328"/>
    </row>
    <row r="57" spans="1:33" ht="18.95" customHeight="1" x14ac:dyDescent="0.2">
      <c r="A57" s="936" t="s">
        <v>83</v>
      </c>
      <c r="B57" s="937"/>
      <c r="C57" s="937"/>
      <c r="D57" s="937"/>
      <c r="E57" s="937"/>
      <c r="F57" s="937"/>
      <c r="G57" s="937"/>
      <c r="H57" s="937"/>
      <c r="I57" s="937"/>
      <c r="J57" s="937"/>
      <c r="K57" s="937"/>
      <c r="L57" s="937"/>
      <c r="M57" s="937"/>
      <c r="N57" s="937"/>
      <c r="O57" s="937"/>
      <c r="P57" s="937"/>
      <c r="Q57" s="937"/>
      <c r="R57" s="432">
        <v>1001</v>
      </c>
      <c r="S57" s="938"/>
      <c r="T57" s="939"/>
      <c r="U57" s="939"/>
      <c r="V57" s="939"/>
      <c r="W57" s="939"/>
      <c r="X57" s="940"/>
      <c r="Y57" s="324"/>
    </row>
    <row r="58" spans="1:33" ht="24.75" customHeight="1" x14ac:dyDescent="0.2">
      <c r="A58" s="946" t="s">
        <v>187</v>
      </c>
      <c r="B58" s="947"/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  <c r="O58" s="947"/>
      <c r="P58" s="947"/>
      <c r="Q58" s="947"/>
      <c r="R58" s="433">
        <v>1002</v>
      </c>
      <c r="S58" s="938"/>
      <c r="T58" s="939"/>
      <c r="U58" s="939"/>
      <c r="V58" s="939"/>
      <c r="W58" s="939"/>
      <c r="X58" s="940"/>
      <c r="Y58" s="324"/>
    </row>
    <row r="59" spans="1:33" ht="28.5" customHeight="1" x14ac:dyDescent="0.2">
      <c r="A59" s="946" t="s">
        <v>188</v>
      </c>
      <c r="B59" s="947"/>
      <c r="C59" s="947"/>
      <c r="D59" s="947"/>
      <c r="E59" s="947"/>
      <c r="F59" s="947"/>
      <c r="G59" s="947"/>
      <c r="H59" s="947"/>
      <c r="I59" s="947"/>
      <c r="J59" s="947"/>
      <c r="K59" s="947"/>
      <c r="L59" s="947"/>
      <c r="M59" s="947"/>
      <c r="N59" s="947"/>
      <c r="O59" s="947"/>
      <c r="P59" s="947"/>
      <c r="Q59" s="947"/>
      <c r="R59" s="432">
        <v>1003</v>
      </c>
      <c r="S59" s="938"/>
      <c r="T59" s="939"/>
      <c r="U59" s="939"/>
      <c r="V59" s="939"/>
      <c r="W59" s="939"/>
      <c r="X59" s="940"/>
      <c r="Y59" s="163"/>
    </row>
    <row r="60" spans="1:33" ht="18.95" customHeight="1" x14ac:dyDescent="0.2">
      <c r="A60" s="936" t="s">
        <v>189</v>
      </c>
      <c r="B60" s="937"/>
      <c r="C60" s="937"/>
      <c r="D60" s="937"/>
      <c r="E60" s="937"/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7"/>
      <c r="R60" s="433">
        <v>1004</v>
      </c>
      <c r="S60" s="938"/>
      <c r="T60" s="939"/>
      <c r="U60" s="939"/>
      <c r="V60" s="939"/>
      <c r="W60" s="939"/>
      <c r="X60" s="940"/>
      <c r="Y60" s="163"/>
    </row>
    <row r="61" spans="1:33" s="91" customFormat="1" ht="18.95" customHeight="1" x14ac:dyDescent="0.2">
      <c r="A61" s="936" t="s">
        <v>190</v>
      </c>
      <c r="B61" s="937"/>
      <c r="C61" s="937"/>
      <c r="D61" s="937"/>
      <c r="E61" s="937"/>
      <c r="F61" s="937"/>
      <c r="G61" s="937"/>
      <c r="H61" s="937"/>
      <c r="I61" s="937"/>
      <c r="J61" s="937"/>
      <c r="K61" s="937"/>
      <c r="L61" s="937"/>
      <c r="M61" s="937"/>
      <c r="N61" s="937"/>
      <c r="O61" s="937"/>
      <c r="P61" s="937"/>
      <c r="Q61" s="937"/>
      <c r="R61" s="432">
        <v>1005</v>
      </c>
      <c r="S61" s="938"/>
      <c r="T61" s="939"/>
      <c r="U61" s="939"/>
      <c r="V61" s="939"/>
      <c r="W61" s="939"/>
      <c r="X61" s="940"/>
      <c r="Y61" s="163"/>
      <c r="Z61" s="737"/>
      <c r="AA61" s="737"/>
      <c r="AB61" s="737"/>
      <c r="AC61" s="737"/>
      <c r="AD61" s="737"/>
      <c r="AE61" s="748"/>
      <c r="AF61" s="748"/>
      <c r="AG61" s="748"/>
    </row>
    <row r="62" spans="1:33" ht="18.95" customHeight="1" x14ac:dyDescent="0.2">
      <c r="A62" s="936" t="s">
        <v>84</v>
      </c>
      <c r="B62" s="937"/>
      <c r="C62" s="937"/>
      <c r="D62" s="937"/>
      <c r="E62" s="937"/>
      <c r="F62" s="937"/>
      <c r="G62" s="937"/>
      <c r="H62" s="937"/>
      <c r="I62" s="937"/>
      <c r="J62" s="937"/>
      <c r="K62" s="937"/>
      <c r="L62" s="937"/>
      <c r="M62" s="937"/>
      <c r="N62" s="937"/>
      <c r="O62" s="937"/>
      <c r="P62" s="937"/>
      <c r="Q62" s="937"/>
      <c r="R62" s="433">
        <v>1006</v>
      </c>
      <c r="S62" s="938"/>
      <c r="T62" s="939"/>
      <c r="U62" s="939"/>
      <c r="V62" s="939"/>
      <c r="W62" s="939"/>
      <c r="X62" s="940"/>
      <c r="Y62" s="163"/>
    </row>
    <row r="63" spans="1:33" ht="18.95" customHeight="1" x14ac:dyDescent="0.2">
      <c r="A63" s="936" t="s">
        <v>85</v>
      </c>
      <c r="B63" s="937"/>
      <c r="C63" s="937"/>
      <c r="D63" s="937"/>
      <c r="E63" s="937"/>
      <c r="F63" s="937"/>
      <c r="G63" s="937"/>
      <c r="H63" s="937"/>
      <c r="I63" s="937"/>
      <c r="J63" s="937"/>
      <c r="K63" s="937"/>
      <c r="L63" s="937"/>
      <c r="M63" s="937"/>
      <c r="N63" s="937"/>
      <c r="O63" s="937"/>
      <c r="P63" s="937"/>
      <c r="Q63" s="937"/>
      <c r="R63" s="432">
        <v>1007</v>
      </c>
      <c r="S63" s="938"/>
      <c r="T63" s="939"/>
      <c r="U63" s="939"/>
      <c r="V63" s="939"/>
      <c r="W63" s="939"/>
      <c r="X63" s="940"/>
      <c r="Y63" s="163"/>
    </row>
    <row r="64" spans="1:33" x14ac:dyDescent="0.2">
      <c r="A64" s="434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435"/>
      <c r="R64" s="436"/>
      <c r="S64" s="948"/>
      <c r="T64" s="948"/>
      <c r="U64" s="948"/>
      <c r="V64" s="948"/>
      <c r="W64" s="948"/>
      <c r="X64" s="948"/>
      <c r="Y64" s="163"/>
    </row>
    <row r="65" spans="1:25" x14ac:dyDescent="0.2">
      <c r="A65" s="956" t="s">
        <v>179</v>
      </c>
      <c r="B65" s="957"/>
      <c r="C65" s="957"/>
      <c r="D65" s="957"/>
      <c r="E65" s="957"/>
      <c r="F65" s="957"/>
      <c r="G65" s="957"/>
      <c r="H65" s="957"/>
      <c r="I65" s="957"/>
      <c r="J65" s="957"/>
      <c r="K65" s="957"/>
      <c r="L65" s="957"/>
      <c r="M65" s="957"/>
      <c r="N65" s="957"/>
      <c r="O65" s="957"/>
      <c r="P65" s="957"/>
      <c r="Q65" s="957"/>
      <c r="R65" s="437">
        <v>1008</v>
      </c>
      <c r="S65" s="830">
        <f>_1001+_1002+_1003+_1004+_1005+_1006+_1007</f>
        <v>0</v>
      </c>
      <c r="T65" s="831"/>
      <c r="U65" s="831"/>
      <c r="V65" s="831"/>
      <c r="W65" s="831"/>
      <c r="X65" s="832"/>
      <c r="Y65" s="163"/>
    </row>
    <row r="66" spans="1:25" x14ac:dyDescent="0.2">
      <c r="A66" s="330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279"/>
      <c r="T66" s="279"/>
      <c r="U66" s="279"/>
      <c r="V66" s="279"/>
      <c r="W66" s="279"/>
      <c r="X66" s="279"/>
      <c r="Y66" s="327"/>
    </row>
    <row r="67" spans="1:25" x14ac:dyDescent="0.2">
      <c r="A67" s="953" t="s">
        <v>186</v>
      </c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3"/>
      <c r="R67" s="953"/>
      <c r="S67" s="953"/>
      <c r="T67" s="953"/>
      <c r="U67" s="953"/>
      <c r="V67" s="953"/>
      <c r="W67" s="953"/>
      <c r="X67" s="953"/>
      <c r="Y67" s="161"/>
    </row>
    <row r="68" spans="1: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235"/>
    </row>
    <row r="69" spans="1:25" x14ac:dyDescent="0.2">
      <c r="Y69" s="315"/>
    </row>
    <row r="70" spans="1:25" x14ac:dyDescent="0.2">
      <c r="Y70" s="91"/>
    </row>
  </sheetData>
  <sheetProtection algorithmName="SHA-512" hashValue="88q2+o5xqsOll/zJpLjv7I+/7fenj1a1pnqmthqcyzBdzwC9peFdVVBS6loBPV0dtOHKqYIfV90UDR/Q3Cjx4A==" saltValue="AX0lkjWbNAfiCnFtsX/wVQ==" spinCount="100000" sheet="1" objects="1" scenarios="1" selectLockedCells="1"/>
  <dataConsolidate/>
  <mergeCells count="81">
    <mergeCell ref="T2:W2"/>
    <mergeCell ref="S12:X12"/>
    <mergeCell ref="S14:X14"/>
    <mergeCell ref="S19:X19"/>
    <mergeCell ref="A7:X7"/>
    <mergeCell ref="A8:R8"/>
    <mergeCell ref="S8:X8"/>
    <mergeCell ref="S13:X13"/>
    <mergeCell ref="A5:Y5"/>
    <mergeCell ref="S11:X11"/>
    <mergeCell ref="A19:Q19"/>
    <mergeCell ref="A6:N6"/>
    <mergeCell ref="S22:X22"/>
    <mergeCell ref="S17:X17"/>
    <mergeCell ref="S18:X18"/>
    <mergeCell ref="A10:P10"/>
    <mergeCell ref="A16:Q16"/>
    <mergeCell ref="A20:Q20"/>
    <mergeCell ref="A17:Q17"/>
    <mergeCell ref="A18:Q18"/>
    <mergeCell ref="A22:Q22"/>
    <mergeCell ref="A11:Q11"/>
    <mergeCell ref="A12:Q12"/>
    <mergeCell ref="A13:Q13"/>
    <mergeCell ref="A14:Q14"/>
    <mergeCell ref="S21:X21"/>
    <mergeCell ref="A21:Q21"/>
    <mergeCell ref="S23:X23"/>
    <mergeCell ref="A25:Q25"/>
    <mergeCell ref="A27:Q27"/>
    <mergeCell ref="A31:Q31"/>
    <mergeCell ref="S25:X25"/>
    <mergeCell ref="A28:Q28"/>
    <mergeCell ref="A23:Q23"/>
    <mergeCell ref="S28:X28"/>
    <mergeCell ref="S29:X29"/>
    <mergeCell ref="A29:Q29"/>
    <mergeCell ref="S24:X24"/>
    <mergeCell ref="A24:Q24"/>
    <mergeCell ref="A67:X67"/>
    <mergeCell ref="A44:Q44"/>
    <mergeCell ref="A46:X46"/>
    <mergeCell ref="A55:R55"/>
    <mergeCell ref="S44:X44"/>
    <mergeCell ref="S59:X59"/>
    <mergeCell ref="S64:X64"/>
    <mergeCell ref="S55:X55"/>
    <mergeCell ref="A58:Q58"/>
    <mergeCell ref="S58:X58"/>
    <mergeCell ref="S57:X57"/>
    <mergeCell ref="A54:X54"/>
    <mergeCell ref="S61:X61"/>
    <mergeCell ref="S63:X63"/>
    <mergeCell ref="A65:Q65"/>
    <mergeCell ref="S65:X65"/>
    <mergeCell ref="A32:Q32"/>
    <mergeCell ref="S32:X32"/>
    <mergeCell ref="A38:Q38"/>
    <mergeCell ref="A41:Q41"/>
    <mergeCell ref="S41:X41"/>
    <mergeCell ref="A62:Q62"/>
    <mergeCell ref="S43:X43"/>
    <mergeCell ref="A35:Q35"/>
    <mergeCell ref="A40:Q40"/>
    <mergeCell ref="A53:N53"/>
    <mergeCell ref="A63:Q63"/>
    <mergeCell ref="S60:X60"/>
    <mergeCell ref="A52:Y52"/>
    <mergeCell ref="S33:X33"/>
    <mergeCell ref="S36:X36"/>
    <mergeCell ref="S37:X37"/>
    <mergeCell ref="S38:X38"/>
    <mergeCell ref="A47:O47"/>
    <mergeCell ref="A33:Q33"/>
    <mergeCell ref="A36:Q36"/>
    <mergeCell ref="A37:Q37"/>
    <mergeCell ref="A57:Q57"/>
    <mergeCell ref="A59:Q59"/>
    <mergeCell ref="A60:Q60"/>
    <mergeCell ref="S62:X62"/>
    <mergeCell ref="A61:Q61"/>
  </mergeCells>
  <conditionalFormatting sqref="S44:X44">
    <cfRule type="cellIs" dxfId="170" priority="14" stopIfTrue="1" operator="greaterThan">
      <formula>$AB$46</formula>
    </cfRule>
  </conditionalFormatting>
  <conditionalFormatting sqref="S57:X57">
    <cfRule type="expression" dxfId="169" priority="9">
      <formula>$AA$53=2</formula>
    </cfRule>
  </conditionalFormatting>
  <conditionalFormatting sqref="S58:X63">
    <cfRule type="expression" dxfId="168" priority="8">
      <formula>$AA$53=2</formula>
    </cfRule>
  </conditionalFormatting>
  <conditionalFormatting sqref="S11:X11">
    <cfRule type="expression" dxfId="167" priority="6">
      <formula>$AA$6=2</formula>
    </cfRule>
  </conditionalFormatting>
  <conditionalFormatting sqref="S41:X41 S36:X38 S32:X33 S28:X29 S21:X25 S17:X19 S13:X14">
    <cfRule type="expression" dxfId="166" priority="5">
      <formula>$AA$6=2</formula>
    </cfRule>
  </conditionalFormatting>
  <conditionalFormatting sqref="S65:X65">
    <cfRule type="cellIs" dxfId="165" priority="4" stopIfTrue="1" operator="greaterThan">
      <formula>$AB$46</formula>
    </cfRule>
  </conditionalFormatting>
  <conditionalFormatting sqref="S12:X12">
    <cfRule type="expression" dxfId="164" priority="1">
      <formula>$AA$6=2</formula>
    </cfRule>
  </conditionalFormatting>
  <dataValidations xWindow="743" yWindow="515" count="3">
    <dataValidation type="whole" operator="lessThan" allowBlank="1" showInputMessage="1" showErrorMessage="1" promptTitle="ATTENZIONE!" prompt="Assicurarsi di aver selezionato il corrispondente obiettivo socio-economico per la spesa indicata" sqref="AB24" xr:uid="{00000000-0002-0000-0600-000000000000}">
      <formula1>9999999999</formula1>
    </dataValidation>
    <dataValidation type="whole" operator="lessThan" allowBlank="1" showInputMessage="1" showErrorMessage="1" sqref="S41:X41 S43:X43 S39:S40 S15 S11:X14 S17:X19 S21:X25 S28:X29 S32:X33 S36:X38 S57:X64" xr:uid="{00000000-0002-0000-0600-000001000000}">
      <formula1>9999999999</formula1>
    </dataValidation>
    <dataValidation type="list" allowBlank="1" showInputMessage="1" showErrorMessage="1" sqref="Q53 Q6" xr:uid="{00000000-0002-0000-0600-000002000000}">
      <formula1>$AE$7:$AE$8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topLeftCell="A7" workbookViewId="0">
      <selection activeCell="J12" sqref="J12"/>
    </sheetView>
  </sheetViews>
  <sheetFormatPr defaultRowHeight="12.75" x14ac:dyDescent="0.2"/>
  <cols>
    <col min="1" max="1" width="4.140625" style="640" customWidth="1"/>
    <col min="2" max="6" width="9.140625" style="640"/>
    <col min="7" max="7" width="3.140625" style="640" customWidth="1"/>
    <col min="8" max="8" width="5.42578125" style="640" customWidth="1"/>
    <col min="9" max="9" width="19.7109375" style="640" customWidth="1"/>
    <col min="10" max="10" width="20.5703125" style="640" customWidth="1"/>
    <col min="11" max="11" width="4.140625" style="640" customWidth="1"/>
    <col min="12" max="16384" width="9.140625" style="640"/>
  </cols>
  <sheetData>
    <row r="1" spans="1:16" ht="9" customHeight="1" x14ac:dyDescent="0.2"/>
    <row r="2" spans="1:16" hidden="1" x14ac:dyDescent="0.2"/>
    <row r="3" spans="1:16" ht="12" hidden="1" customHeight="1" x14ac:dyDescent="0.2"/>
    <row r="4" spans="1:16" ht="51" customHeight="1" x14ac:dyDescent="0.2">
      <c r="A4" s="969" t="s">
        <v>378</v>
      </c>
      <c r="B4" s="970"/>
      <c r="C4" s="970"/>
      <c r="D4" s="970"/>
      <c r="E4" s="970"/>
      <c r="F4" s="970"/>
      <c r="G4" s="970"/>
      <c r="H4" s="970"/>
      <c r="I4" s="970"/>
      <c r="J4" s="970"/>
      <c r="K4" s="971"/>
      <c r="M4" s="689"/>
      <c r="N4" s="689"/>
      <c r="O4" s="689"/>
      <c r="P4" s="689"/>
    </row>
    <row r="5" spans="1:16" x14ac:dyDescent="0.2">
      <c r="J5" s="646"/>
      <c r="K5" s="647"/>
      <c r="M5" s="689"/>
      <c r="N5" s="689"/>
      <c r="O5" s="689"/>
      <c r="P5" s="689"/>
    </row>
    <row r="6" spans="1:16" ht="21" customHeight="1" x14ac:dyDescent="0.2">
      <c r="B6" s="968" t="s">
        <v>191</v>
      </c>
      <c r="C6" s="968"/>
      <c r="D6" s="968"/>
      <c r="E6" s="968"/>
      <c r="F6" s="968"/>
      <c r="G6" s="968"/>
      <c r="I6" s="652" t="s">
        <v>9</v>
      </c>
      <c r="J6" s="641" t="s">
        <v>10</v>
      </c>
      <c r="K6" s="647"/>
      <c r="M6" s="689"/>
      <c r="N6" s="689"/>
      <c r="O6" s="689"/>
      <c r="P6" s="689"/>
    </row>
    <row r="7" spans="1:16" ht="7.5" customHeight="1" x14ac:dyDescent="0.2">
      <c r="I7" s="642"/>
      <c r="J7" s="646"/>
      <c r="K7" s="647"/>
      <c r="M7" s="689"/>
      <c r="N7" s="689"/>
      <c r="O7" s="689"/>
      <c r="P7" s="689"/>
    </row>
    <row r="8" spans="1:16" ht="15" customHeight="1" x14ac:dyDescent="0.2">
      <c r="B8" s="972" t="s">
        <v>263</v>
      </c>
      <c r="C8" s="972"/>
      <c r="D8" s="972"/>
      <c r="E8" s="972"/>
      <c r="F8" s="972"/>
      <c r="G8" s="972"/>
      <c r="H8" s="643">
        <v>1101</v>
      </c>
      <c r="I8" s="687"/>
      <c r="J8" s="676"/>
      <c r="K8" s="647"/>
      <c r="M8" s="689">
        <f>IF(_11_01NUM&gt;0,1,0)</f>
        <v>0</v>
      </c>
      <c r="N8" s="689">
        <f>IF(_11_01ETP&gt;0,1,0)</f>
        <v>0</v>
      </c>
      <c r="O8" s="689">
        <f>IF(M8=N8,1,0)</f>
        <v>1</v>
      </c>
      <c r="P8" s="689"/>
    </row>
    <row r="9" spans="1:16" ht="15" customHeight="1" x14ac:dyDescent="0.2">
      <c r="B9" s="972" t="s">
        <v>264</v>
      </c>
      <c r="C9" s="972"/>
      <c r="D9" s="972"/>
      <c r="E9" s="972"/>
      <c r="F9" s="972"/>
      <c r="G9" s="972"/>
      <c r="H9" s="643">
        <v>1102</v>
      </c>
      <c r="I9" s="687"/>
      <c r="J9" s="676"/>
      <c r="K9" s="647"/>
      <c r="M9" s="689">
        <f>IF(_11_02NUM&gt;0,1,0)</f>
        <v>0</v>
      </c>
      <c r="N9" s="689">
        <f>IF(_11_02ETP&gt;0,1,0)</f>
        <v>0</v>
      </c>
      <c r="O9" s="689">
        <f>IF(M9=N9,1,0)</f>
        <v>1</v>
      </c>
      <c r="P9" s="689"/>
    </row>
    <row r="10" spans="1:16" ht="9" customHeight="1" x14ac:dyDescent="0.2">
      <c r="J10" s="646"/>
      <c r="K10" s="647"/>
      <c r="M10" s="689"/>
      <c r="N10" s="689"/>
      <c r="O10" s="689"/>
      <c r="P10" s="689"/>
    </row>
    <row r="11" spans="1:16" ht="15" customHeight="1" x14ac:dyDescent="0.2">
      <c r="B11" s="972" t="s">
        <v>265</v>
      </c>
      <c r="C11" s="972"/>
      <c r="D11" s="972"/>
      <c r="E11" s="972"/>
      <c r="F11" s="972"/>
      <c r="H11" s="643">
        <v>1103</v>
      </c>
      <c r="I11" s="687"/>
      <c r="J11" s="676"/>
      <c r="K11" s="647"/>
      <c r="M11" s="689">
        <f>IF(_11_03NUM&gt;0,1,0)</f>
        <v>0</v>
      </c>
      <c r="N11" s="689">
        <f>IF(_11_03ETP&gt;0,1,0)</f>
        <v>0</v>
      </c>
      <c r="O11" s="689">
        <f t="shared" ref="O11:O12" si="0">IF(M11=N11,1,0)</f>
        <v>1</v>
      </c>
      <c r="P11" s="689"/>
    </row>
    <row r="12" spans="1:16" ht="15" customHeight="1" x14ac:dyDescent="0.2">
      <c r="B12" s="972" t="s">
        <v>266</v>
      </c>
      <c r="C12" s="972"/>
      <c r="D12" s="972"/>
      <c r="E12" s="972"/>
      <c r="F12" s="972"/>
      <c r="H12" s="643">
        <v>1104</v>
      </c>
      <c r="I12" s="687"/>
      <c r="J12" s="676"/>
      <c r="K12" s="647"/>
      <c r="M12" s="689">
        <f>IF(_11_04NUM&gt;0,1,0)</f>
        <v>0</v>
      </c>
      <c r="N12" s="689">
        <f>IF(_11_04ETP&gt;0,1,0)</f>
        <v>0</v>
      </c>
      <c r="O12" s="689">
        <f t="shared" si="0"/>
        <v>1</v>
      </c>
      <c r="P12" s="689"/>
    </row>
    <row r="13" spans="1:16" ht="6" customHeight="1" x14ac:dyDescent="0.2">
      <c r="J13" s="646"/>
      <c r="K13" s="647"/>
      <c r="M13" s="689"/>
      <c r="N13" s="689"/>
      <c r="O13" s="689"/>
      <c r="P13" s="689"/>
    </row>
    <row r="14" spans="1:16" ht="15" customHeight="1" x14ac:dyDescent="0.2">
      <c r="B14" s="972" t="s">
        <v>192</v>
      </c>
      <c r="C14" s="972"/>
      <c r="D14" s="972"/>
      <c r="E14" s="972"/>
      <c r="F14" s="972"/>
      <c r="H14" s="644">
        <v>1105</v>
      </c>
      <c r="I14" s="680">
        <f>_11_01NUM+_11_02NUM+_11_03NUM+_11_04NUM</f>
        <v>0</v>
      </c>
      <c r="J14" s="681">
        <f>_11_01ETP+_11_02ETP+_11_03ETP+_11_04ETP</f>
        <v>0</v>
      </c>
      <c r="K14" s="647"/>
      <c r="M14" s="689"/>
      <c r="N14" s="689"/>
      <c r="O14" s="689"/>
      <c r="P14" s="689"/>
    </row>
    <row r="15" spans="1:16" x14ac:dyDescent="0.2">
      <c r="J15" s="646"/>
      <c r="K15" s="647"/>
      <c r="M15" s="689"/>
      <c r="N15" s="689"/>
      <c r="O15" s="689"/>
      <c r="P15" s="689"/>
    </row>
    <row r="16" spans="1:16" ht="21" customHeight="1" x14ac:dyDescent="0.2">
      <c r="B16" s="968" t="s">
        <v>316</v>
      </c>
      <c r="C16" s="968"/>
      <c r="D16" s="968"/>
      <c r="E16" s="968"/>
      <c r="F16" s="968"/>
      <c r="G16" s="968"/>
      <c r="I16" s="652" t="s">
        <v>9</v>
      </c>
      <c r="J16" s="641" t="s">
        <v>10</v>
      </c>
      <c r="K16" s="647"/>
      <c r="M16" s="689"/>
      <c r="N16" s="689"/>
      <c r="O16" s="689"/>
      <c r="P16" s="689"/>
    </row>
    <row r="17" spans="1:16" ht="6.75" customHeight="1" x14ac:dyDescent="0.2">
      <c r="I17" s="646"/>
      <c r="J17" s="646"/>
      <c r="K17" s="647"/>
      <c r="M17" s="689"/>
      <c r="N17" s="689"/>
      <c r="O17" s="689"/>
      <c r="P17" s="689"/>
    </row>
    <row r="18" spans="1:16" ht="12" customHeight="1" x14ac:dyDescent="0.2">
      <c r="B18" s="972" t="s">
        <v>2</v>
      </c>
      <c r="C18" s="972"/>
      <c r="D18" s="972"/>
      <c r="E18" s="972"/>
      <c r="F18" s="972"/>
      <c r="I18" s="646"/>
      <c r="J18" s="646"/>
      <c r="K18" s="647"/>
      <c r="M18" s="689"/>
      <c r="N18" s="689"/>
      <c r="O18" s="689"/>
      <c r="P18" s="689"/>
    </row>
    <row r="19" spans="1:16" ht="21" customHeight="1" x14ac:dyDescent="0.2">
      <c r="B19" s="973" t="s">
        <v>317</v>
      </c>
      <c r="C19" s="973"/>
      <c r="D19" s="973"/>
      <c r="E19" s="973"/>
      <c r="F19" s="973"/>
      <c r="H19" s="643">
        <v>1106</v>
      </c>
      <c r="I19" s="687"/>
      <c r="J19" s="676"/>
      <c r="K19" s="647"/>
      <c r="M19" s="689">
        <f>IF(_11_06NUM&gt;0,1,0)</f>
        <v>0</v>
      </c>
      <c r="N19" s="689">
        <f>IF(_11_06ETP&gt;0,1,0)</f>
        <v>0</v>
      </c>
      <c r="O19" s="689">
        <f t="shared" ref="O19:O26" si="1">IF(M19=N19,1,0)</f>
        <v>1</v>
      </c>
      <c r="P19" s="689"/>
    </row>
    <row r="20" spans="1:16" ht="15" customHeight="1" x14ac:dyDescent="0.2">
      <c r="B20" s="974" t="s">
        <v>318</v>
      </c>
      <c r="C20" s="974"/>
      <c r="D20" s="974"/>
      <c r="E20" s="974"/>
      <c r="F20" s="974"/>
      <c r="H20" s="643">
        <v>1107</v>
      </c>
      <c r="I20" s="687"/>
      <c r="J20" s="676"/>
      <c r="K20" s="647"/>
      <c r="M20" s="689">
        <f>IF(_11_07NUM&gt;0,1,0)</f>
        <v>0</v>
      </c>
      <c r="N20" s="689">
        <f>IF(_11_07ETP&gt;0,1,0)</f>
        <v>0</v>
      </c>
      <c r="O20" s="689">
        <f t="shared" si="1"/>
        <v>1</v>
      </c>
      <c r="P20" s="689"/>
    </row>
    <row r="21" spans="1:16" ht="15" customHeight="1" x14ac:dyDescent="0.2">
      <c r="B21" s="974" t="s">
        <v>260</v>
      </c>
      <c r="C21" s="974"/>
      <c r="D21" s="974"/>
      <c r="E21" s="974"/>
      <c r="F21" s="974"/>
      <c r="H21" s="643">
        <v>1108</v>
      </c>
      <c r="I21" s="687"/>
      <c r="J21" s="676"/>
      <c r="K21" s="647"/>
      <c r="M21" s="689">
        <f>IF(_11_08NUM&gt;0,1,0)</f>
        <v>0</v>
      </c>
      <c r="N21" s="689">
        <f>IF(_11_08ETP&gt;0,1,0)</f>
        <v>0</v>
      </c>
      <c r="O21" s="689">
        <f t="shared" si="1"/>
        <v>1</v>
      </c>
      <c r="P21" s="689"/>
    </row>
    <row r="22" spans="1:16" x14ac:dyDescent="0.2">
      <c r="J22" s="646"/>
      <c r="K22" s="647"/>
      <c r="M22" s="689"/>
      <c r="N22" s="689"/>
      <c r="O22" s="689"/>
      <c r="P22" s="689"/>
    </row>
    <row r="23" spans="1:16" ht="12" customHeight="1" x14ac:dyDescent="0.2">
      <c r="B23" s="976" t="s">
        <v>193</v>
      </c>
      <c r="C23" s="976"/>
      <c r="D23" s="976"/>
      <c r="E23" s="976"/>
      <c r="F23" s="976"/>
      <c r="J23" s="646"/>
      <c r="K23" s="647"/>
      <c r="M23" s="689"/>
      <c r="N23" s="689"/>
      <c r="O23" s="689"/>
      <c r="P23" s="689"/>
    </row>
    <row r="24" spans="1:16" ht="21" customHeight="1" x14ac:dyDescent="0.2">
      <c r="B24" s="973" t="s">
        <v>317</v>
      </c>
      <c r="C24" s="973"/>
      <c r="D24" s="973"/>
      <c r="E24" s="973"/>
      <c r="F24" s="973"/>
      <c r="H24" s="643">
        <v>1109</v>
      </c>
      <c r="I24" s="687"/>
      <c r="J24" s="676"/>
      <c r="K24" s="647"/>
      <c r="M24" s="689">
        <f>IF(_11_09NUM&gt;0,1,0)</f>
        <v>0</v>
      </c>
      <c r="N24" s="689">
        <f>IF(_11_09ETP&gt;0,1,0)</f>
        <v>0</v>
      </c>
      <c r="O24" s="689">
        <f t="shared" si="1"/>
        <v>1</v>
      </c>
      <c r="P24" s="689"/>
    </row>
    <row r="25" spans="1:16" ht="15" customHeight="1" x14ac:dyDescent="0.2">
      <c r="B25" s="974" t="s">
        <v>318</v>
      </c>
      <c r="C25" s="974"/>
      <c r="D25" s="974"/>
      <c r="E25" s="974"/>
      <c r="F25" s="974"/>
      <c r="H25" s="643">
        <v>1110</v>
      </c>
      <c r="I25" s="687"/>
      <c r="J25" s="676"/>
      <c r="K25" s="647"/>
      <c r="M25" s="689">
        <f>IF(_11_10NUM&gt;0,1,0)</f>
        <v>0</v>
      </c>
      <c r="N25" s="689">
        <f>IF(_11_10ETP&gt;0,1,0)</f>
        <v>0</v>
      </c>
      <c r="O25" s="689">
        <f t="shared" si="1"/>
        <v>1</v>
      </c>
      <c r="P25" s="689"/>
    </row>
    <row r="26" spans="1:16" ht="15" customHeight="1" x14ac:dyDescent="0.2">
      <c r="B26" s="974" t="s">
        <v>260</v>
      </c>
      <c r="C26" s="974"/>
      <c r="D26" s="974"/>
      <c r="E26" s="974"/>
      <c r="F26" s="974"/>
      <c r="H26" s="643">
        <v>1111</v>
      </c>
      <c r="I26" s="687"/>
      <c r="J26" s="676"/>
      <c r="K26" s="647"/>
      <c r="M26" s="689">
        <f>IF(_11_11NUM&gt;0,1,0)</f>
        <v>0</v>
      </c>
      <c r="N26" s="689">
        <f>IF(_11_11ETP&gt;0,1,0)</f>
        <v>0</v>
      </c>
      <c r="O26" s="689">
        <f t="shared" si="1"/>
        <v>1</v>
      </c>
      <c r="P26" s="689"/>
    </row>
    <row r="27" spans="1:16" ht="9" customHeight="1" x14ac:dyDescent="0.2">
      <c r="J27" s="646"/>
      <c r="K27" s="647"/>
      <c r="M27" s="689"/>
      <c r="N27" s="689"/>
      <c r="O27" s="689"/>
      <c r="P27" s="689"/>
    </row>
    <row r="28" spans="1:16" ht="15" customHeight="1" x14ac:dyDescent="0.2">
      <c r="B28" s="977" t="s">
        <v>194</v>
      </c>
      <c r="C28" s="977"/>
      <c r="D28" s="977"/>
      <c r="E28" s="977"/>
      <c r="F28" s="977"/>
      <c r="H28" s="644">
        <v>1112</v>
      </c>
      <c r="I28" s="680">
        <f>_11_06NUM+_11_07NUM+_11_08NUM+_11_09NUM+_11_10NUM+_11_11NUM</f>
        <v>0</v>
      </c>
      <c r="J28" s="681">
        <f>_11_06ETP+_11_07ETP+_11_08ETP+_11_09ETP+_11_10ETP+_11_11ETP</f>
        <v>0</v>
      </c>
      <c r="K28" s="647"/>
      <c r="M28" s="689"/>
      <c r="N28" s="689"/>
      <c r="O28" s="689"/>
      <c r="P28" s="689"/>
    </row>
    <row r="29" spans="1:16" ht="6" customHeight="1" x14ac:dyDescent="0.2">
      <c r="J29" s="646"/>
      <c r="K29" s="647"/>
      <c r="M29" s="689"/>
      <c r="N29" s="689"/>
      <c r="O29" s="689"/>
      <c r="P29" s="689"/>
    </row>
    <row r="30" spans="1:16" ht="15" customHeight="1" x14ac:dyDescent="0.2">
      <c r="B30" s="977" t="s">
        <v>195</v>
      </c>
      <c r="C30" s="977"/>
      <c r="D30" s="977"/>
      <c r="E30" s="977"/>
      <c r="F30" s="977"/>
      <c r="H30" s="644">
        <v>1113</v>
      </c>
      <c r="I30" s="680">
        <f>_11_05NUM+_11_12NUM</f>
        <v>0</v>
      </c>
      <c r="J30" s="681">
        <f>_11_05ETP+_11_12ETP</f>
        <v>0</v>
      </c>
      <c r="K30" s="647"/>
      <c r="M30" s="689"/>
      <c r="N30" s="689"/>
      <c r="O30" s="689"/>
      <c r="P30" s="689"/>
    </row>
    <row r="31" spans="1:16" x14ac:dyDescent="0.2">
      <c r="J31" s="646"/>
      <c r="K31" s="647"/>
      <c r="M31" s="689"/>
      <c r="N31" s="689"/>
      <c r="O31" s="689"/>
      <c r="P31" s="689"/>
    </row>
    <row r="32" spans="1:16" x14ac:dyDescent="0.2">
      <c r="A32" s="648"/>
      <c r="B32" s="648"/>
      <c r="C32" s="648"/>
      <c r="D32" s="648"/>
      <c r="E32" s="648"/>
      <c r="F32" s="648"/>
      <c r="G32" s="648"/>
      <c r="H32" s="648"/>
      <c r="I32" s="648"/>
      <c r="J32" s="648"/>
      <c r="K32" s="645"/>
      <c r="M32" s="689"/>
      <c r="N32" s="689"/>
      <c r="O32" s="689"/>
      <c r="P32" s="689"/>
    </row>
    <row r="34" spans="1:10" ht="103.5" customHeight="1" x14ac:dyDescent="0.2">
      <c r="A34" s="975" t="s">
        <v>304</v>
      </c>
      <c r="B34" s="975"/>
      <c r="C34" s="975"/>
      <c r="D34" s="975"/>
      <c r="E34" s="975"/>
      <c r="F34" s="975"/>
      <c r="G34" s="975"/>
      <c r="H34" s="975"/>
      <c r="I34" s="975"/>
      <c r="J34" s="975"/>
    </row>
  </sheetData>
  <sheetProtection algorithmName="SHA-512" hashValue="zniHKKOmN8mloq2VDl8eZ2Me2pPP4W7Gtqo1NcKXPcLgHCfk5ox4D4xuoH9OKtkfIlVUGOQGZ7AyCsuxtWvq+A==" saltValue="IZzB1mLqWqhcvubv+Ur3Uw==" spinCount="100000" sheet="1" objects="1" scenarios="1" selectLockedCells="1"/>
  <dataConsolidate/>
  <mergeCells count="19">
    <mergeCell ref="B20:F20"/>
    <mergeCell ref="B21:F21"/>
    <mergeCell ref="A34:J34"/>
    <mergeCell ref="B23:F23"/>
    <mergeCell ref="B24:F24"/>
    <mergeCell ref="B25:F25"/>
    <mergeCell ref="B26:F26"/>
    <mergeCell ref="B28:F28"/>
    <mergeCell ref="B30:F30"/>
    <mergeCell ref="B12:F12"/>
    <mergeCell ref="B14:F14"/>
    <mergeCell ref="B16:G16"/>
    <mergeCell ref="B18:F18"/>
    <mergeCell ref="B19:F19"/>
    <mergeCell ref="B6:G6"/>
    <mergeCell ref="A4:K4"/>
    <mergeCell ref="B8:G8"/>
    <mergeCell ref="B9:G9"/>
    <mergeCell ref="B11:F11"/>
  </mergeCells>
  <conditionalFormatting sqref="J8">
    <cfRule type="expression" dxfId="163" priority="7">
      <formula>O8=0</formula>
    </cfRule>
    <cfRule type="expression" dxfId="162" priority="19">
      <formula>J8&gt;I8</formula>
    </cfRule>
  </conditionalFormatting>
  <conditionalFormatting sqref="J24:J26 J19:J21">
    <cfRule type="expression" dxfId="161" priority="1">
      <formula>O19=0</formula>
    </cfRule>
    <cfRule type="expression" dxfId="160" priority="2">
      <formula>J19&gt;I19</formula>
    </cfRule>
  </conditionalFormatting>
  <conditionalFormatting sqref="J11:J12 J9">
    <cfRule type="expression" dxfId="159" priority="3">
      <formula>O9=0</formula>
    </cfRule>
    <cfRule type="expression" dxfId="158" priority="4">
      <formula>J9&gt;I9</formula>
    </cfRule>
  </conditionalFormatting>
  <dataValidations count="2">
    <dataValidation type="whole" allowBlank="1" showInputMessage="1" showErrorMessage="1" sqref="I8:I9 I11:I12 I19:I21 I24:I26" xr:uid="{00000000-0002-0000-0700-000000000000}">
      <formula1>1</formula1>
      <formula2>99999</formula2>
    </dataValidation>
    <dataValidation type="decimal" showInputMessage="1" showErrorMessage="1" errorTitle="ATTENZIONE!" error="L'unità equivalente a tempo pieno non può essere nulla o maggiore del numero di persone!" sqref="J8:J9 J11:J12 J24:J26 J19:J21" xr:uid="{00000000-0002-0000-0700-000001000000}">
      <formula1>0.1</formula1>
      <formula2>I8</formula2>
    </dataValidation>
  </dataValidation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AL38"/>
  <sheetViews>
    <sheetView showGridLines="0" topLeftCell="A4" workbookViewId="0">
      <selection activeCell="G28" sqref="G28"/>
    </sheetView>
  </sheetViews>
  <sheetFormatPr defaultRowHeight="12.75" x14ac:dyDescent="0.2"/>
  <cols>
    <col min="1" max="1" width="5" customWidth="1"/>
    <col min="2" max="2" width="6.28515625" customWidth="1"/>
    <col min="3" max="3" width="5.28515625" customWidth="1"/>
    <col min="4" max="4" width="4" customWidth="1"/>
    <col min="5" max="5" width="3.85546875" customWidth="1"/>
    <col min="6" max="6" width="4.7109375" customWidth="1"/>
    <col min="7" max="12" width="11.7109375" customWidth="1"/>
    <col min="13" max="13" width="4.5703125" customWidth="1"/>
    <col min="14" max="18" width="9.140625" style="136"/>
    <col min="19" max="19" width="9.140625" style="136" customWidth="1"/>
    <col min="20" max="21" width="9.140625" style="136"/>
    <col min="22" max="38" width="9.140625" style="91"/>
  </cols>
  <sheetData>
    <row r="1" spans="1:20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0" x14ac:dyDescent="0.2">
      <c r="A2" s="91"/>
      <c r="B2" s="265"/>
      <c r="C2" s="91"/>
      <c r="D2" s="91"/>
      <c r="E2" s="91"/>
      <c r="F2" s="91"/>
      <c r="G2" s="980"/>
      <c r="H2" s="980"/>
      <c r="I2" s="91"/>
      <c r="J2" s="91"/>
      <c r="K2" s="91"/>
      <c r="L2" s="91"/>
      <c r="M2" s="91"/>
    </row>
    <row r="3" spans="1:20" hidden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0" ht="27" customHeight="1" x14ac:dyDescent="0.2">
      <c r="A4" s="987" t="s">
        <v>379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338"/>
    </row>
    <row r="5" spans="1:20" x14ac:dyDescent="0.2">
      <c r="A5" s="989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339"/>
    </row>
    <row r="6" spans="1:20" x14ac:dyDescent="0.2">
      <c r="A6" s="34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92"/>
    </row>
    <row r="7" spans="1:20" x14ac:dyDescent="0.2">
      <c r="A7" s="981" t="s">
        <v>47</v>
      </c>
      <c r="B7" s="982"/>
      <c r="C7" s="982"/>
      <c r="D7" s="982"/>
      <c r="E7" s="982"/>
      <c r="F7" s="983"/>
      <c r="G7" s="984" t="s">
        <v>2</v>
      </c>
      <c r="H7" s="984"/>
      <c r="I7" s="985" t="s">
        <v>3</v>
      </c>
      <c r="J7" s="986"/>
      <c r="K7" s="985" t="s">
        <v>4</v>
      </c>
      <c r="L7" s="986"/>
      <c r="M7" s="292"/>
    </row>
    <row r="8" spans="1:20" x14ac:dyDescent="0.2">
      <c r="A8" s="981"/>
      <c r="B8" s="982"/>
      <c r="C8" s="982"/>
      <c r="D8" s="982"/>
      <c r="E8" s="982"/>
      <c r="F8" s="983"/>
      <c r="G8" s="154" t="s">
        <v>28</v>
      </c>
      <c r="H8" s="154" t="s">
        <v>29</v>
      </c>
      <c r="I8" s="154" t="s">
        <v>28</v>
      </c>
      <c r="J8" s="154" t="s">
        <v>29</v>
      </c>
      <c r="K8" s="154" t="s">
        <v>28</v>
      </c>
      <c r="L8" s="154" t="s">
        <v>29</v>
      </c>
      <c r="M8" s="292"/>
      <c r="O8" s="136" t="s">
        <v>320</v>
      </c>
      <c r="P8" s="136" t="s">
        <v>321</v>
      </c>
      <c r="Q8" s="470" t="s">
        <v>322</v>
      </c>
      <c r="R8" s="470" t="s">
        <v>323</v>
      </c>
    </row>
    <row r="9" spans="1:20" ht="9.75" customHeight="1" x14ac:dyDescent="0.2">
      <c r="A9" s="182"/>
      <c r="B9" s="3"/>
      <c r="C9" s="3"/>
      <c r="D9" s="3"/>
      <c r="E9" s="3"/>
      <c r="F9" s="3"/>
      <c r="G9" s="5"/>
      <c r="H9" s="5"/>
      <c r="I9" s="5"/>
      <c r="J9" s="5"/>
      <c r="K9" s="5"/>
      <c r="L9" s="5"/>
      <c r="M9" s="292"/>
    </row>
    <row r="10" spans="1:20" x14ac:dyDescent="0.2">
      <c r="A10" s="182"/>
      <c r="B10" s="978" t="s">
        <v>30</v>
      </c>
      <c r="C10" s="978"/>
      <c r="D10" s="978"/>
      <c r="E10" s="978"/>
      <c r="F10" s="179">
        <v>1201</v>
      </c>
      <c r="G10" s="341"/>
      <c r="H10" s="341"/>
      <c r="I10" s="341"/>
      <c r="J10" s="341"/>
      <c r="K10" s="341"/>
      <c r="L10" s="341"/>
      <c r="M10" s="292"/>
      <c r="O10" s="136">
        <f>_12_07RM</f>
        <v>0</v>
      </c>
      <c r="P10" s="136">
        <f>_12_07RF</f>
        <v>0</v>
      </c>
      <c r="Q10" s="136">
        <f>_12_07TM+_12_07AM</f>
        <v>0</v>
      </c>
      <c r="R10" s="136">
        <f>_12_07TF+_12_07AF</f>
        <v>0</v>
      </c>
    </row>
    <row r="11" spans="1:20" x14ac:dyDescent="0.2">
      <c r="A11" s="182"/>
      <c r="B11" s="978" t="s">
        <v>32</v>
      </c>
      <c r="C11" s="978"/>
      <c r="D11" s="978"/>
      <c r="E11" s="978"/>
      <c r="F11" s="179">
        <v>1202</v>
      </c>
      <c r="G11" s="341"/>
      <c r="H11" s="341"/>
      <c r="I11" s="341"/>
      <c r="J11" s="341"/>
      <c r="K11" s="341"/>
      <c r="L11" s="341"/>
      <c r="M11" s="292"/>
      <c r="Q11" s="136">
        <f>_12_07TM+_12_07AM</f>
        <v>0</v>
      </c>
      <c r="R11" s="136">
        <f>_12_07TF+_12_07AF</f>
        <v>0</v>
      </c>
    </row>
    <row r="12" spans="1:20" x14ac:dyDescent="0.2">
      <c r="A12" s="182"/>
      <c r="B12" s="978" t="s">
        <v>33</v>
      </c>
      <c r="C12" s="978"/>
      <c r="D12" s="978"/>
      <c r="E12" s="978"/>
      <c r="F12" s="179">
        <v>1203</v>
      </c>
      <c r="G12" s="341"/>
      <c r="H12" s="341"/>
      <c r="I12" s="341"/>
      <c r="J12" s="341"/>
      <c r="K12" s="341"/>
      <c r="L12" s="341"/>
      <c r="M12" s="292"/>
      <c r="Q12" s="136">
        <f>Q11-Q10</f>
        <v>0</v>
      </c>
      <c r="R12" s="136">
        <f>R11-R10</f>
        <v>0</v>
      </c>
    </row>
    <row r="13" spans="1:20" x14ac:dyDescent="0.2">
      <c r="A13" s="182"/>
      <c r="B13" s="978" t="s">
        <v>34</v>
      </c>
      <c r="C13" s="978"/>
      <c r="D13" s="978"/>
      <c r="E13" s="978"/>
      <c r="F13" s="179">
        <v>1204</v>
      </c>
      <c r="G13" s="341"/>
      <c r="H13" s="341"/>
      <c r="I13" s="341"/>
      <c r="J13" s="341"/>
      <c r="K13" s="341"/>
      <c r="L13" s="341"/>
      <c r="M13" s="292"/>
    </row>
    <row r="14" spans="1:20" x14ac:dyDescent="0.2">
      <c r="A14" s="182"/>
      <c r="B14" s="978" t="s">
        <v>35</v>
      </c>
      <c r="C14" s="978"/>
      <c r="D14" s="978"/>
      <c r="E14" s="978"/>
      <c r="F14" s="179">
        <v>1205</v>
      </c>
      <c r="G14" s="341"/>
      <c r="H14" s="341"/>
      <c r="I14" s="341"/>
      <c r="J14" s="341"/>
      <c r="K14" s="341"/>
      <c r="L14" s="341"/>
      <c r="M14" s="292"/>
      <c r="Q14" s="136">
        <f>_12_07TM</f>
        <v>0</v>
      </c>
      <c r="R14" s="136">
        <f>_12_07TF</f>
        <v>0</v>
      </c>
      <c r="S14" s="136">
        <f>_12_07AM</f>
        <v>0</v>
      </c>
      <c r="T14" s="136">
        <f>_12_07AF</f>
        <v>0</v>
      </c>
    </row>
    <row r="15" spans="1:20" x14ac:dyDescent="0.2">
      <c r="A15" s="182"/>
      <c r="B15" s="978" t="s">
        <v>31</v>
      </c>
      <c r="C15" s="978"/>
      <c r="D15" s="978"/>
      <c r="E15" s="978"/>
      <c r="F15" s="179">
        <v>1206</v>
      </c>
      <c r="G15" s="341"/>
      <c r="H15" s="341"/>
      <c r="I15" s="341"/>
      <c r="J15" s="341"/>
      <c r="K15" s="341"/>
      <c r="L15" s="341"/>
      <c r="M15" s="292"/>
      <c r="Q15" s="654" t="s">
        <v>324</v>
      </c>
      <c r="R15" s="654" t="s">
        <v>325</v>
      </c>
      <c r="S15" s="654" t="s">
        <v>326</v>
      </c>
      <c r="T15" s="654" t="s">
        <v>327</v>
      </c>
    </row>
    <row r="16" spans="1:20" x14ac:dyDescent="0.2">
      <c r="A16" s="182"/>
      <c r="B16" s="5"/>
      <c r="C16" s="3"/>
      <c r="D16" s="3"/>
      <c r="E16" s="3"/>
      <c r="F16" s="185"/>
      <c r="G16" s="5"/>
      <c r="H16" s="5"/>
      <c r="I16" s="5"/>
      <c r="J16" s="5"/>
      <c r="K16" s="5"/>
      <c r="L16" s="5"/>
      <c r="M16" s="292"/>
      <c r="Q16" s="654"/>
      <c r="R16" s="654"/>
      <c r="S16" s="654"/>
      <c r="T16" s="654"/>
    </row>
    <row r="17" spans="1:13" x14ac:dyDescent="0.2">
      <c r="A17" s="182"/>
      <c r="B17" s="186" t="s">
        <v>199</v>
      </c>
      <c r="C17" s="3"/>
      <c r="D17" s="3"/>
      <c r="E17" s="3"/>
      <c r="F17" s="187">
        <v>1207</v>
      </c>
      <c r="G17" s="486">
        <f>_12_01RM+_12_02RM+_12_03RM+_12_04RM+_12_05RM+_12_06RM</f>
        <v>0</v>
      </c>
      <c r="H17" s="486">
        <f>_12_01RF+_12_02RF+_12_03RF+_12_04RF+_12_05RF+_12_06RF</f>
        <v>0</v>
      </c>
      <c r="I17" s="486">
        <f>_12_01TM+_12_02TM+_12_03TM+_12_04TM+_12_05TM+_12_06TM</f>
        <v>0</v>
      </c>
      <c r="J17" s="486">
        <f>_12_01TF+_12_02TF+_12_03TF+_12_04TF+_12_05TF+_12_06TF</f>
        <v>0</v>
      </c>
      <c r="K17" s="486">
        <f>_12_01AM+_12_02AM+_12_03AM+_12_04AM+_12_05AM+_12_06AM</f>
        <v>0</v>
      </c>
      <c r="L17" s="486">
        <f>_12_01AF+_12_02AF+_12_03AF+_12_04AF+_12_05AF+_12_06AF</f>
        <v>0</v>
      </c>
      <c r="M17" s="292"/>
    </row>
    <row r="18" spans="1:13" ht="9.75" customHeight="1" x14ac:dyDescent="0.2">
      <c r="A18" s="182"/>
      <c r="B18" s="186"/>
      <c r="C18" s="3"/>
      <c r="D18" s="3"/>
      <c r="E18" s="3"/>
      <c r="F18" s="199"/>
      <c r="G18" s="199"/>
      <c r="H18" s="199"/>
      <c r="I18" s="199"/>
      <c r="J18" s="199"/>
      <c r="K18" s="199"/>
      <c r="L18" s="199"/>
      <c r="M18" s="292"/>
    </row>
    <row r="19" spans="1:13" ht="7.5" customHeigh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343"/>
    </row>
    <row r="20" spans="1:13" x14ac:dyDescent="0.2">
      <c r="A20" s="455" t="s">
        <v>200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91"/>
    </row>
    <row r="21" spans="1:13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42.75" customHeight="1" x14ac:dyDescent="0.2">
      <c r="A22" s="987" t="s">
        <v>380</v>
      </c>
      <c r="B22" s="988"/>
      <c r="C22" s="988"/>
      <c r="D22" s="988"/>
      <c r="E22" s="988"/>
      <c r="F22" s="988"/>
      <c r="G22" s="988"/>
      <c r="H22" s="988"/>
      <c r="I22" s="988"/>
      <c r="J22" s="988"/>
      <c r="K22" s="988"/>
      <c r="L22" s="988"/>
      <c r="M22" s="338"/>
    </row>
    <row r="23" spans="1:13" x14ac:dyDescent="0.2">
      <c r="A23" s="989"/>
      <c r="B23" s="990"/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339"/>
    </row>
    <row r="24" spans="1:13" x14ac:dyDescent="0.2">
      <c r="A24" s="34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92"/>
    </row>
    <row r="25" spans="1:13" x14ac:dyDescent="0.2">
      <c r="A25" s="981" t="s">
        <v>196</v>
      </c>
      <c r="B25" s="982"/>
      <c r="C25" s="982"/>
      <c r="D25" s="982"/>
      <c r="E25" s="982"/>
      <c r="F25" s="983"/>
      <c r="G25" s="984" t="s">
        <v>2</v>
      </c>
      <c r="H25" s="984"/>
      <c r="I25" s="985" t="s">
        <v>3</v>
      </c>
      <c r="J25" s="986"/>
      <c r="K25" s="985" t="s">
        <v>4</v>
      </c>
      <c r="L25" s="986"/>
      <c r="M25" s="292"/>
    </row>
    <row r="26" spans="1:13" x14ac:dyDescent="0.2">
      <c r="A26" s="981"/>
      <c r="B26" s="982"/>
      <c r="C26" s="982"/>
      <c r="D26" s="982"/>
      <c r="E26" s="982"/>
      <c r="F26" s="983"/>
      <c r="G26" s="154" t="s">
        <v>28</v>
      </c>
      <c r="H26" s="154" t="s">
        <v>29</v>
      </c>
      <c r="I26" s="154" t="s">
        <v>28</v>
      </c>
      <c r="J26" s="154" t="s">
        <v>29</v>
      </c>
      <c r="K26" s="154" t="s">
        <v>28</v>
      </c>
      <c r="L26" s="154" t="s">
        <v>29</v>
      </c>
      <c r="M26" s="292"/>
    </row>
    <row r="27" spans="1:13" x14ac:dyDescent="0.2">
      <c r="A27" s="182"/>
      <c r="B27" s="3"/>
      <c r="C27" s="3"/>
      <c r="D27" s="3"/>
      <c r="E27" s="3"/>
      <c r="F27" s="3"/>
      <c r="G27" s="5"/>
      <c r="H27" s="5"/>
      <c r="I27" s="5"/>
      <c r="J27" s="5"/>
      <c r="K27" s="5"/>
      <c r="L27" s="5"/>
      <c r="M27" s="292"/>
    </row>
    <row r="28" spans="1:13" ht="15" customHeight="1" x14ac:dyDescent="0.2">
      <c r="A28" s="91"/>
      <c r="B28" s="866" t="s">
        <v>197</v>
      </c>
      <c r="C28" s="866"/>
      <c r="D28" s="866"/>
      <c r="E28" s="866"/>
      <c r="F28" s="179">
        <v>1301</v>
      </c>
      <c r="G28" s="341"/>
      <c r="H28" s="341"/>
      <c r="I28" s="341"/>
      <c r="J28" s="341"/>
      <c r="K28" s="341"/>
      <c r="L28" s="341"/>
      <c r="M28" s="292"/>
    </row>
    <row r="29" spans="1:13" x14ac:dyDescent="0.2">
      <c r="A29" s="91"/>
      <c r="B29" s="866" t="s">
        <v>198</v>
      </c>
      <c r="C29" s="866"/>
      <c r="D29" s="866"/>
      <c r="E29" s="866"/>
      <c r="F29" s="179">
        <v>1302</v>
      </c>
      <c r="G29" s="341"/>
      <c r="H29" s="341"/>
      <c r="I29" s="341"/>
      <c r="J29" s="341"/>
      <c r="K29" s="341"/>
      <c r="L29" s="341"/>
      <c r="M29" s="292"/>
    </row>
    <row r="30" spans="1:13" x14ac:dyDescent="0.2">
      <c r="A30" s="91"/>
      <c r="B30" s="866" t="s">
        <v>53</v>
      </c>
      <c r="C30" s="866"/>
      <c r="D30" s="866"/>
      <c r="E30" s="866"/>
      <c r="F30" s="179">
        <v>1303</v>
      </c>
      <c r="G30" s="341"/>
      <c r="H30" s="341"/>
      <c r="I30" s="341"/>
      <c r="J30" s="341"/>
      <c r="K30" s="341"/>
      <c r="L30" s="341"/>
      <c r="M30" s="292"/>
    </row>
    <row r="31" spans="1:13" x14ac:dyDescent="0.2">
      <c r="A31" s="91"/>
      <c r="B31" s="866" t="s">
        <v>54</v>
      </c>
      <c r="C31" s="866"/>
      <c r="D31" s="866"/>
      <c r="E31" s="866"/>
      <c r="F31" s="179">
        <v>1304</v>
      </c>
      <c r="G31" s="341"/>
      <c r="H31" s="341"/>
      <c r="I31" s="341"/>
      <c r="J31" s="341"/>
      <c r="K31" s="341"/>
      <c r="L31" s="341"/>
      <c r="M31" s="292"/>
    </row>
    <row r="32" spans="1:13" x14ac:dyDescent="0.2">
      <c r="A32" s="91"/>
      <c r="B32" s="866" t="s">
        <v>55</v>
      </c>
      <c r="C32" s="866"/>
      <c r="D32" s="866"/>
      <c r="E32" s="866"/>
      <c r="F32" s="179">
        <v>1305</v>
      </c>
      <c r="G32" s="341"/>
      <c r="H32" s="341"/>
      <c r="I32" s="341"/>
      <c r="J32" s="341"/>
      <c r="K32" s="341"/>
      <c r="L32" s="341"/>
      <c r="M32" s="292"/>
    </row>
    <row r="33" spans="1:13" x14ac:dyDescent="0.2">
      <c r="A33" s="91"/>
      <c r="B33" s="866" t="s">
        <v>56</v>
      </c>
      <c r="C33" s="866"/>
      <c r="D33" s="866"/>
      <c r="E33" s="866"/>
      <c r="F33" s="179">
        <v>1306</v>
      </c>
      <c r="G33" s="341"/>
      <c r="H33" s="341"/>
      <c r="I33" s="341"/>
      <c r="J33" s="341"/>
      <c r="K33" s="341"/>
      <c r="L33" s="341"/>
      <c r="M33" s="292"/>
    </row>
    <row r="34" spans="1:13" x14ac:dyDescent="0.2">
      <c r="A34" s="91"/>
      <c r="B34" s="866" t="s">
        <v>57</v>
      </c>
      <c r="C34" s="866"/>
      <c r="D34" s="866"/>
      <c r="E34" s="866"/>
      <c r="F34" s="179">
        <v>1307</v>
      </c>
      <c r="G34" s="341"/>
      <c r="H34" s="341"/>
      <c r="I34" s="341"/>
      <c r="J34" s="341"/>
      <c r="K34" s="341"/>
      <c r="L34" s="341"/>
      <c r="M34" s="292"/>
    </row>
    <row r="35" spans="1:13" x14ac:dyDescent="0.2">
      <c r="A35" s="182"/>
      <c r="B35" s="5"/>
      <c r="C35" s="3"/>
      <c r="D35" s="3"/>
      <c r="E35" s="3"/>
      <c r="F35" s="185"/>
      <c r="G35" s="5"/>
      <c r="H35" s="5"/>
      <c r="I35" s="5"/>
      <c r="J35" s="5"/>
      <c r="K35" s="5"/>
      <c r="L35" s="5"/>
      <c r="M35" s="292"/>
    </row>
    <row r="36" spans="1:13" x14ac:dyDescent="0.2">
      <c r="A36" s="182"/>
      <c r="B36" s="186" t="s">
        <v>199</v>
      </c>
      <c r="C36" s="3"/>
      <c r="D36" s="3"/>
      <c r="E36" s="3"/>
      <c r="F36" s="183">
        <v>1308</v>
      </c>
      <c r="G36" s="342">
        <f>_13_01RM+_13_02RM+_13_03RM+_13_04RM+_13_05RM+_13_06RM+_13_07_RM</f>
        <v>0</v>
      </c>
      <c r="H36" s="342">
        <f>_13_01RF+_13_02RF+_13_03RF+_13_04RF+_13_05RF+_13_06RF+_13_07_RF</f>
        <v>0</v>
      </c>
      <c r="I36" s="342">
        <f>_13_01TM+_13_02TM+_13_03TM+_13_04TM+_13_05TM+_13_06TM+_13_07_TM</f>
        <v>0</v>
      </c>
      <c r="J36" s="342">
        <f>_13_01TF+_13_02TF+_13_03TF+_13_04TF+_13_05TF+_13_06TF+_13_07_TF</f>
        <v>0</v>
      </c>
      <c r="K36" s="342">
        <f>_13_01AM+_13_02AM+_13_03AM+_13_04AM+_13_05AM+_13_06AM+_13_07_AM</f>
        <v>0</v>
      </c>
      <c r="L36" s="342">
        <f>_13_01AF+_13_02AF+_13_03AF+_13_04AF+_13_05AF+_13_06AF+_13_07_AF</f>
        <v>0</v>
      </c>
      <c r="M36" s="292"/>
    </row>
    <row r="37" spans="1:13" x14ac:dyDescent="0.2">
      <c r="A37" s="182"/>
      <c r="B37" s="186"/>
      <c r="C37" s="3"/>
      <c r="D37" s="3"/>
      <c r="E37" s="91"/>
      <c r="F37" s="199"/>
      <c r="G37" s="199"/>
      <c r="H37" s="199"/>
      <c r="I37" s="199"/>
      <c r="J37" s="199"/>
      <c r="K37" s="199"/>
      <c r="L37" s="199"/>
      <c r="M37" s="292"/>
    </row>
    <row r="38" spans="1:13" ht="15" customHeight="1" x14ac:dyDescent="0.2">
      <c r="A38" s="979" t="s">
        <v>336</v>
      </c>
      <c r="B38" s="979"/>
      <c r="C38" s="979"/>
      <c r="D38" s="979"/>
      <c r="E38" s="979"/>
      <c r="F38" s="979"/>
      <c r="G38" s="979"/>
      <c r="H38" s="979"/>
      <c r="I38" s="979"/>
      <c r="J38" s="979"/>
      <c r="K38" s="979"/>
      <c r="L38" s="979"/>
      <c r="M38" s="979"/>
    </row>
  </sheetData>
  <sheetProtection algorithmName="SHA-512" hashValue="vJwitsJ33P+eGsw1KXWHt8wnlXpuNngcxn3O3RLI6nO23/PNZnSP/e1vjTDympLA3zB6IIWcja15KIkcSHcosA==" saltValue="UCZRRn6kzbGOsLh/kmyZkA==" spinCount="100000" sheet="1" objects="1" scenarios="1" selectLockedCells="1"/>
  <mergeCells count="27">
    <mergeCell ref="G2:H2"/>
    <mergeCell ref="A7:F8"/>
    <mergeCell ref="G7:H7"/>
    <mergeCell ref="K7:L7"/>
    <mergeCell ref="B28:E28"/>
    <mergeCell ref="B14:E14"/>
    <mergeCell ref="B15:E15"/>
    <mergeCell ref="A4:L4"/>
    <mergeCell ref="A5:L5"/>
    <mergeCell ref="A22:L22"/>
    <mergeCell ref="A23:L23"/>
    <mergeCell ref="A25:F26"/>
    <mergeCell ref="G25:H25"/>
    <mergeCell ref="I25:J25"/>
    <mergeCell ref="K25:L25"/>
    <mergeCell ref="I7:J7"/>
    <mergeCell ref="B31:E31"/>
    <mergeCell ref="B32:E32"/>
    <mergeCell ref="B29:E29"/>
    <mergeCell ref="A38:M38"/>
    <mergeCell ref="B34:E34"/>
    <mergeCell ref="B33:E33"/>
    <mergeCell ref="B10:E10"/>
    <mergeCell ref="B11:E11"/>
    <mergeCell ref="B12:E12"/>
    <mergeCell ref="B13:E13"/>
    <mergeCell ref="B30:E30"/>
  </mergeCells>
  <conditionalFormatting sqref="G36">
    <cfRule type="cellIs" dxfId="157" priority="14" stopIfTrue="1" operator="greaterThan">
      <formula>$O$10</formula>
    </cfRule>
  </conditionalFormatting>
  <conditionalFormatting sqref="H36">
    <cfRule type="cellIs" dxfId="156" priority="13" stopIfTrue="1" operator="greaterThan">
      <formula>$P$10</formula>
    </cfRule>
  </conditionalFormatting>
  <conditionalFormatting sqref="I36">
    <cfRule type="cellIs" dxfId="155" priority="3" stopIfTrue="1" operator="greaterThan">
      <formula>$Q$14</formula>
    </cfRule>
  </conditionalFormatting>
  <conditionalFormatting sqref="J36">
    <cfRule type="cellIs" dxfId="154" priority="6" stopIfTrue="1" operator="greaterThan">
      <formula>$R$14</formula>
    </cfRule>
  </conditionalFormatting>
  <conditionalFormatting sqref="K36">
    <cfRule type="cellIs" dxfId="153" priority="2" stopIfTrue="1" operator="greaterThan">
      <formula>$S$14</formula>
    </cfRule>
  </conditionalFormatting>
  <conditionalFormatting sqref="L36">
    <cfRule type="cellIs" dxfId="152" priority="1" stopIfTrue="1" operator="greaterThan">
      <formula>$T$14</formula>
    </cfRule>
  </conditionalFormatting>
  <dataValidations count="1">
    <dataValidation type="whole" operator="lessThan" allowBlank="1" showInputMessage="1" showErrorMessage="1" sqref="G10:L15 G28:L34" xr:uid="{00000000-0002-0000-0800-000000000000}">
      <formula1>99999</formula1>
    </dataValidation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770</vt:i4>
      </vt:variant>
    </vt:vector>
  </HeadingPairs>
  <TitlesOfParts>
    <vt:vector size="786" baseType="lpstr">
      <vt:lpstr>Scheda_informativa</vt:lpstr>
      <vt:lpstr>q1</vt:lpstr>
      <vt:lpstr>q2-q3</vt:lpstr>
      <vt:lpstr>q4-q5</vt:lpstr>
      <vt:lpstr>q6-q7</vt:lpstr>
      <vt:lpstr>q8</vt:lpstr>
      <vt:lpstr>q9-q10</vt:lpstr>
      <vt:lpstr>q11</vt:lpstr>
      <vt:lpstr>q12-q13</vt:lpstr>
      <vt:lpstr>q14-q15</vt:lpstr>
      <vt:lpstr>q16-q17-q18</vt:lpstr>
      <vt:lpstr>q19-q20</vt:lpstr>
      <vt:lpstr>q21-q22</vt:lpstr>
      <vt:lpstr>q23</vt:lpstr>
      <vt:lpstr>q24_q25</vt:lpstr>
      <vt:lpstr>osservazioni</vt:lpstr>
      <vt:lpstr>_1001</vt:lpstr>
      <vt:lpstr>_1002</vt:lpstr>
      <vt:lpstr>_1003</vt:lpstr>
      <vt:lpstr>_1004</vt:lpstr>
      <vt:lpstr>_1005</vt:lpstr>
      <vt:lpstr>_1006</vt:lpstr>
      <vt:lpstr>_1007</vt:lpstr>
      <vt:lpstr>_1008</vt:lpstr>
      <vt:lpstr>_11_01ETP</vt:lpstr>
      <vt:lpstr>_11_01NUM</vt:lpstr>
      <vt:lpstr>_11_02ETP</vt:lpstr>
      <vt:lpstr>_11_02NUM</vt:lpstr>
      <vt:lpstr>_11_03ETP</vt:lpstr>
      <vt:lpstr>_11_03NUM</vt:lpstr>
      <vt:lpstr>_11_04ETP</vt:lpstr>
      <vt:lpstr>_11_04NUM</vt:lpstr>
      <vt:lpstr>_11_05ETP</vt:lpstr>
      <vt:lpstr>_11_05NUM</vt:lpstr>
      <vt:lpstr>_11_06ETP</vt:lpstr>
      <vt:lpstr>_11_06NUM</vt:lpstr>
      <vt:lpstr>_11_07ETP</vt:lpstr>
      <vt:lpstr>_11_07NUM</vt:lpstr>
      <vt:lpstr>_11_08ETP</vt:lpstr>
      <vt:lpstr>_11_08NUM</vt:lpstr>
      <vt:lpstr>_11_09ETP</vt:lpstr>
      <vt:lpstr>_11_09NUM</vt:lpstr>
      <vt:lpstr>_11_0ETP</vt:lpstr>
      <vt:lpstr>_11_10ETP</vt:lpstr>
      <vt:lpstr>_11_10NUM</vt:lpstr>
      <vt:lpstr>_11_11ETP</vt:lpstr>
      <vt:lpstr>_11_11NUM</vt:lpstr>
      <vt:lpstr>_11_12ETP</vt:lpstr>
      <vt:lpstr>_11_12NUM</vt:lpstr>
      <vt:lpstr>_11_13ETP</vt:lpstr>
      <vt:lpstr>_11_13NUM</vt:lpstr>
      <vt:lpstr>_12_01AF</vt:lpstr>
      <vt:lpstr>_12_01AM</vt:lpstr>
      <vt:lpstr>_12_01RF</vt:lpstr>
      <vt:lpstr>_12_01RM</vt:lpstr>
      <vt:lpstr>_12_01TF</vt:lpstr>
      <vt:lpstr>_12_01TM</vt:lpstr>
      <vt:lpstr>_12_02AF</vt:lpstr>
      <vt:lpstr>_12_02AM</vt:lpstr>
      <vt:lpstr>_12_02RF</vt:lpstr>
      <vt:lpstr>_12_02RM</vt:lpstr>
      <vt:lpstr>_12_02TF</vt:lpstr>
      <vt:lpstr>_12_02TM</vt:lpstr>
      <vt:lpstr>_12_03AF</vt:lpstr>
      <vt:lpstr>_12_03AM</vt:lpstr>
      <vt:lpstr>_12_03RF</vt:lpstr>
      <vt:lpstr>_12_03RM</vt:lpstr>
      <vt:lpstr>_12_03TF</vt:lpstr>
      <vt:lpstr>_12_03TM</vt:lpstr>
      <vt:lpstr>_12_04AF</vt:lpstr>
      <vt:lpstr>_12_04AM</vt:lpstr>
      <vt:lpstr>_12_04RF</vt:lpstr>
      <vt:lpstr>_12_04RM</vt:lpstr>
      <vt:lpstr>_12_04TF</vt:lpstr>
      <vt:lpstr>_12_04TM</vt:lpstr>
      <vt:lpstr>_12_05AF</vt:lpstr>
      <vt:lpstr>_12_05AM</vt:lpstr>
      <vt:lpstr>_12_05RF</vt:lpstr>
      <vt:lpstr>_12_05RM</vt:lpstr>
      <vt:lpstr>_12_05TF</vt:lpstr>
      <vt:lpstr>_12_05TM</vt:lpstr>
      <vt:lpstr>_12_06AF</vt:lpstr>
      <vt:lpstr>_12_06AM</vt:lpstr>
      <vt:lpstr>_12_06RF</vt:lpstr>
      <vt:lpstr>_12_06RM</vt:lpstr>
      <vt:lpstr>_12_06TF</vt:lpstr>
      <vt:lpstr>_12_06TM</vt:lpstr>
      <vt:lpstr>_12_07AF</vt:lpstr>
      <vt:lpstr>_12_07AM</vt:lpstr>
      <vt:lpstr>_12_07RF</vt:lpstr>
      <vt:lpstr>_12_07RM</vt:lpstr>
      <vt:lpstr>_12_07TF</vt:lpstr>
      <vt:lpstr>_12_07TM</vt:lpstr>
      <vt:lpstr>_13_01AF</vt:lpstr>
      <vt:lpstr>_13_01AM</vt:lpstr>
      <vt:lpstr>_13_01RF</vt:lpstr>
      <vt:lpstr>_13_01RM</vt:lpstr>
      <vt:lpstr>_13_01TF</vt:lpstr>
      <vt:lpstr>_13_01TM</vt:lpstr>
      <vt:lpstr>_13_02AF</vt:lpstr>
      <vt:lpstr>_13_02AM</vt:lpstr>
      <vt:lpstr>_13_02RF</vt:lpstr>
      <vt:lpstr>_13_02RM</vt:lpstr>
      <vt:lpstr>_13_02TF</vt:lpstr>
      <vt:lpstr>_13_02TM</vt:lpstr>
      <vt:lpstr>_13_03AF</vt:lpstr>
      <vt:lpstr>_13_03AM</vt:lpstr>
      <vt:lpstr>_13_03RF</vt:lpstr>
      <vt:lpstr>_13_03RM</vt:lpstr>
      <vt:lpstr>_13_03TF</vt:lpstr>
      <vt:lpstr>_13_03TM</vt:lpstr>
      <vt:lpstr>_13_04AF</vt:lpstr>
      <vt:lpstr>_13_04AM</vt:lpstr>
      <vt:lpstr>_13_04RF</vt:lpstr>
      <vt:lpstr>_13_04RM</vt:lpstr>
      <vt:lpstr>_13_04TF</vt:lpstr>
      <vt:lpstr>_13_04TM</vt:lpstr>
      <vt:lpstr>_13_05AF</vt:lpstr>
      <vt:lpstr>_13_05AM</vt:lpstr>
      <vt:lpstr>_13_05RF</vt:lpstr>
      <vt:lpstr>_13_05RM</vt:lpstr>
      <vt:lpstr>_13_05TF</vt:lpstr>
      <vt:lpstr>_13_05TM</vt:lpstr>
      <vt:lpstr>_13_06AF</vt:lpstr>
      <vt:lpstr>_13_06AM</vt:lpstr>
      <vt:lpstr>_13_06RF</vt:lpstr>
      <vt:lpstr>_13_06RM</vt:lpstr>
      <vt:lpstr>_13_06TF</vt:lpstr>
      <vt:lpstr>_13_06TM</vt:lpstr>
      <vt:lpstr>_13_07_AF</vt:lpstr>
      <vt:lpstr>_13_07_AM</vt:lpstr>
      <vt:lpstr>_13_07_RF</vt:lpstr>
      <vt:lpstr>_13_07_RM</vt:lpstr>
      <vt:lpstr>_13_07_TF</vt:lpstr>
      <vt:lpstr>_13_07_TM</vt:lpstr>
      <vt:lpstr>_13_08_AF</vt:lpstr>
      <vt:lpstr>_13_08_AM</vt:lpstr>
      <vt:lpstr>_13_08_RF</vt:lpstr>
      <vt:lpstr>_13_08_RM</vt:lpstr>
      <vt:lpstr>_13_08_TF</vt:lpstr>
      <vt:lpstr>_13_08_TM</vt:lpstr>
      <vt:lpstr>_14_01RF</vt:lpstr>
      <vt:lpstr>_14_01RM</vt:lpstr>
      <vt:lpstr>_14_01RT</vt:lpstr>
      <vt:lpstr>_14_02RF</vt:lpstr>
      <vt:lpstr>_14_02RM</vt:lpstr>
      <vt:lpstr>_14_02RT</vt:lpstr>
      <vt:lpstr>_14_03RF</vt:lpstr>
      <vt:lpstr>_14_03RM</vt:lpstr>
      <vt:lpstr>_14_03RT</vt:lpstr>
      <vt:lpstr>_14_04RF</vt:lpstr>
      <vt:lpstr>_14_04RM</vt:lpstr>
      <vt:lpstr>_14_04RT</vt:lpstr>
      <vt:lpstr>_14_05RF</vt:lpstr>
      <vt:lpstr>_14_05RM</vt:lpstr>
      <vt:lpstr>_14_05RT</vt:lpstr>
      <vt:lpstr>_14_06RF</vt:lpstr>
      <vt:lpstr>_14_06RM</vt:lpstr>
      <vt:lpstr>_14_06RT</vt:lpstr>
      <vt:lpstr>_14_07RF</vt:lpstr>
      <vt:lpstr>_14_07RM</vt:lpstr>
      <vt:lpstr>_14_07RT</vt:lpstr>
      <vt:lpstr>_14_08RF</vt:lpstr>
      <vt:lpstr>_14_08RM</vt:lpstr>
      <vt:lpstr>_14_08RT</vt:lpstr>
      <vt:lpstr>_14_09RF</vt:lpstr>
      <vt:lpstr>_14_09RM</vt:lpstr>
      <vt:lpstr>_14_09RT</vt:lpstr>
      <vt:lpstr>_14_10RF</vt:lpstr>
      <vt:lpstr>_14_10RM</vt:lpstr>
      <vt:lpstr>_14_10RT</vt:lpstr>
      <vt:lpstr>_14_11TF</vt:lpstr>
      <vt:lpstr>_14_11TM</vt:lpstr>
      <vt:lpstr>_14_11TT</vt:lpstr>
      <vt:lpstr>_14_12TF</vt:lpstr>
      <vt:lpstr>_14_12TM</vt:lpstr>
      <vt:lpstr>_14_12TT</vt:lpstr>
      <vt:lpstr>_14_13TF</vt:lpstr>
      <vt:lpstr>_14_13TM</vt:lpstr>
      <vt:lpstr>_14_13TT</vt:lpstr>
      <vt:lpstr>_14_14TF</vt:lpstr>
      <vt:lpstr>_14_14TM</vt:lpstr>
      <vt:lpstr>_14_14TT</vt:lpstr>
      <vt:lpstr>_14_15TF</vt:lpstr>
      <vt:lpstr>_14_15TM</vt:lpstr>
      <vt:lpstr>_14_15TT</vt:lpstr>
      <vt:lpstr>_14_16TF</vt:lpstr>
      <vt:lpstr>_14_16TM</vt:lpstr>
      <vt:lpstr>_14_16TT</vt:lpstr>
      <vt:lpstr>_14_17TF</vt:lpstr>
      <vt:lpstr>_14_17TM</vt:lpstr>
      <vt:lpstr>_14_17TT</vt:lpstr>
      <vt:lpstr>_14_18TF</vt:lpstr>
      <vt:lpstr>_14_18TM</vt:lpstr>
      <vt:lpstr>_14_18TT</vt:lpstr>
      <vt:lpstr>_14_19TF</vt:lpstr>
      <vt:lpstr>_14_19TM</vt:lpstr>
      <vt:lpstr>_14_19TT</vt:lpstr>
      <vt:lpstr>_14_20TF</vt:lpstr>
      <vt:lpstr>_14_20TM</vt:lpstr>
      <vt:lpstr>_14_20TT</vt:lpstr>
      <vt:lpstr>_14_21AF</vt:lpstr>
      <vt:lpstr>_14_21AM</vt:lpstr>
      <vt:lpstr>_14_21AT</vt:lpstr>
      <vt:lpstr>_14_22AF</vt:lpstr>
      <vt:lpstr>_14_22AM</vt:lpstr>
      <vt:lpstr>_14_22AT</vt:lpstr>
      <vt:lpstr>_14_23AF</vt:lpstr>
      <vt:lpstr>_14_23AM</vt:lpstr>
      <vt:lpstr>_14_23AT</vt:lpstr>
      <vt:lpstr>_14_24AF</vt:lpstr>
      <vt:lpstr>_14_24AM</vt:lpstr>
      <vt:lpstr>_14_24AT</vt:lpstr>
      <vt:lpstr>_14_25AF</vt:lpstr>
      <vt:lpstr>_14_25AM</vt:lpstr>
      <vt:lpstr>_14_25AT</vt:lpstr>
      <vt:lpstr>_14_26AF</vt:lpstr>
      <vt:lpstr>_14_26AM</vt:lpstr>
      <vt:lpstr>_14_26AT</vt:lpstr>
      <vt:lpstr>_14_27AF</vt:lpstr>
      <vt:lpstr>_14_27AM</vt:lpstr>
      <vt:lpstr>_14_27AT</vt:lpstr>
      <vt:lpstr>_14_28AF</vt:lpstr>
      <vt:lpstr>_14_28AM</vt:lpstr>
      <vt:lpstr>_14_28AT</vt:lpstr>
      <vt:lpstr>_14_29AF</vt:lpstr>
      <vt:lpstr>_14_29AM</vt:lpstr>
      <vt:lpstr>_14_29AT</vt:lpstr>
      <vt:lpstr>_14_30AF</vt:lpstr>
      <vt:lpstr>_14_30AM</vt:lpstr>
      <vt:lpstr>_14_30AT</vt:lpstr>
      <vt:lpstr>_14_31F</vt:lpstr>
      <vt:lpstr>_14_31G</vt:lpstr>
      <vt:lpstr>_14_31M</vt:lpstr>
      <vt:lpstr>_14_32F</vt:lpstr>
      <vt:lpstr>_14_32G</vt:lpstr>
      <vt:lpstr>_14_32M</vt:lpstr>
      <vt:lpstr>_15_01AB</vt:lpstr>
      <vt:lpstr>_15_01GB</vt:lpstr>
      <vt:lpstr>_15_01RB</vt:lpstr>
      <vt:lpstr>_15_01TB</vt:lpstr>
      <vt:lpstr>_15_02AA</vt:lpstr>
      <vt:lpstr>_15_02GA</vt:lpstr>
      <vt:lpstr>_15_02RA</vt:lpstr>
      <vt:lpstr>_15_02TA</vt:lpstr>
      <vt:lpstr>_15_03AS</vt:lpstr>
      <vt:lpstr>_15_03GS</vt:lpstr>
      <vt:lpstr>_15_03RS</vt:lpstr>
      <vt:lpstr>_15_03TS</vt:lpstr>
      <vt:lpstr>_15_04AT</vt:lpstr>
      <vt:lpstr>_15_04GT</vt:lpstr>
      <vt:lpstr>_15_04RT</vt:lpstr>
      <vt:lpstr>_15_04TT</vt:lpstr>
      <vt:lpstr>_16_01EPF</vt:lpstr>
      <vt:lpstr>_16_01EPM</vt:lpstr>
      <vt:lpstr>_16_01ERF</vt:lpstr>
      <vt:lpstr>_16_01ERM</vt:lpstr>
      <vt:lpstr>_16_01NPF</vt:lpstr>
      <vt:lpstr>_16_01NPM</vt:lpstr>
      <vt:lpstr>_16_01PRF</vt:lpstr>
      <vt:lpstr>_16_01PRM</vt:lpstr>
      <vt:lpstr>_16_02EPF</vt:lpstr>
      <vt:lpstr>_16_02EPM</vt:lpstr>
      <vt:lpstr>_16_02ERF</vt:lpstr>
      <vt:lpstr>_16_02ERM</vt:lpstr>
      <vt:lpstr>_16_02NPF</vt:lpstr>
      <vt:lpstr>_16_02NPM</vt:lpstr>
      <vt:lpstr>_16_02PRF</vt:lpstr>
      <vt:lpstr>_16_02PRM</vt:lpstr>
      <vt:lpstr>_16_03EPF</vt:lpstr>
      <vt:lpstr>_16_03EPM</vt:lpstr>
      <vt:lpstr>_16_03ERF</vt:lpstr>
      <vt:lpstr>_16_03ERM</vt:lpstr>
      <vt:lpstr>_16_03NPF</vt:lpstr>
      <vt:lpstr>_16_03NPM</vt:lpstr>
      <vt:lpstr>_16_03PRF</vt:lpstr>
      <vt:lpstr>_16_03PRM</vt:lpstr>
      <vt:lpstr>_16_05EPF</vt:lpstr>
      <vt:lpstr>_16_05EPM</vt:lpstr>
      <vt:lpstr>_16_05ERF</vt:lpstr>
      <vt:lpstr>_16_05ERM</vt:lpstr>
      <vt:lpstr>_16_05NPF</vt:lpstr>
      <vt:lpstr>_16_05NPM</vt:lpstr>
      <vt:lpstr>_16_05PRF</vt:lpstr>
      <vt:lpstr>_16_05PRM</vt:lpstr>
      <vt:lpstr>_16_06EPF</vt:lpstr>
      <vt:lpstr>_16_06EPM</vt:lpstr>
      <vt:lpstr>_16_06ERF</vt:lpstr>
      <vt:lpstr>_16_06ERM</vt:lpstr>
      <vt:lpstr>_16_06NPF</vt:lpstr>
      <vt:lpstr>_16_06NPM</vt:lpstr>
      <vt:lpstr>_16_06PRF</vt:lpstr>
      <vt:lpstr>_16_06PRM</vt:lpstr>
      <vt:lpstr>_16_07EPF</vt:lpstr>
      <vt:lpstr>_16_07EPM</vt:lpstr>
      <vt:lpstr>_16_07ERF</vt:lpstr>
      <vt:lpstr>_16_07ERM</vt:lpstr>
      <vt:lpstr>_16_07NPF</vt:lpstr>
      <vt:lpstr>_16_07NPM</vt:lpstr>
      <vt:lpstr>_16_07PRF</vt:lpstr>
      <vt:lpstr>_16_07PRM</vt:lpstr>
      <vt:lpstr>_16_08EPF</vt:lpstr>
      <vt:lpstr>_16_08EPM</vt:lpstr>
      <vt:lpstr>_16_08ERF</vt:lpstr>
      <vt:lpstr>_16_08ERM</vt:lpstr>
      <vt:lpstr>_16_08NPF</vt:lpstr>
      <vt:lpstr>_16_08NPM</vt:lpstr>
      <vt:lpstr>_16_08PRF</vt:lpstr>
      <vt:lpstr>_16_08PRM</vt:lpstr>
      <vt:lpstr>_16_09EPF</vt:lpstr>
      <vt:lpstr>_16_09EPM</vt:lpstr>
      <vt:lpstr>_16_09ERF</vt:lpstr>
      <vt:lpstr>_16_09ERM</vt:lpstr>
      <vt:lpstr>_16_09NPF</vt:lpstr>
      <vt:lpstr>_16_09NPM</vt:lpstr>
      <vt:lpstr>_16_09PRF</vt:lpstr>
      <vt:lpstr>_16_09PRM</vt:lpstr>
      <vt:lpstr>_16_10EPF</vt:lpstr>
      <vt:lpstr>_16_10EPM</vt:lpstr>
      <vt:lpstr>_16_10ERF</vt:lpstr>
      <vt:lpstr>_16_10ERM</vt:lpstr>
      <vt:lpstr>_16_10NPF</vt:lpstr>
      <vt:lpstr>_16_10NPM</vt:lpstr>
      <vt:lpstr>_16_10PRF</vt:lpstr>
      <vt:lpstr>_16_10PRM</vt:lpstr>
      <vt:lpstr>_16_11EPF</vt:lpstr>
      <vt:lpstr>_16_11EPM</vt:lpstr>
      <vt:lpstr>_16_11ERF</vt:lpstr>
      <vt:lpstr>_16_11ERM</vt:lpstr>
      <vt:lpstr>_16_11NPF</vt:lpstr>
      <vt:lpstr>_16_11NPM</vt:lpstr>
      <vt:lpstr>_16_11PRF</vt:lpstr>
      <vt:lpstr>_16_11PRM</vt:lpstr>
      <vt:lpstr>_16_12EPF</vt:lpstr>
      <vt:lpstr>_16_12EPM</vt:lpstr>
      <vt:lpstr>_16_12ERF</vt:lpstr>
      <vt:lpstr>_16_12ERM</vt:lpstr>
      <vt:lpstr>_16_12NPF</vt:lpstr>
      <vt:lpstr>_16_12NPM</vt:lpstr>
      <vt:lpstr>_16_12PRF</vt:lpstr>
      <vt:lpstr>_16_12PRM</vt:lpstr>
      <vt:lpstr>_16_13EPF</vt:lpstr>
      <vt:lpstr>_16_13EPM</vt:lpstr>
      <vt:lpstr>_16_13ERF</vt:lpstr>
      <vt:lpstr>_16_13ERM</vt:lpstr>
      <vt:lpstr>_16_13NPF</vt:lpstr>
      <vt:lpstr>_16_13NPM</vt:lpstr>
      <vt:lpstr>_16_13PRF</vt:lpstr>
      <vt:lpstr>_16_13PRM</vt:lpstr>
      <vt:lpstr>_16_14EPF</vt:lpstr>
      <vt:lpstr>_16_14EPM</vt:lpstr>
      <vt:lpstr>_16_14ERF</vt:lpstr>
      <vt:lpstr>_16_14ERM</vt:lpstr>
      <vt:lpstr>_16_14NPF</vt:lpstr>
      <vt:lpstr>_16_14NPM</vt:lpstr>
      <vt:lpstr>_16_14PRF</vt:lpstr>
      <vt:lpstr>_16_14PRM</vt:lpstr>
      <vt:lpstr>_16_15EPF</vt:lpstr>
      <vt:lpstr>_16_15EPM</vt:lpstr>
      <vt:lpstr>_16_15ERF</vt:lpstr>
      <vt:lpstr>_16_15ERM</vt:lpstr>
      <vt:lpstr>_16_15NPF</vt:lpstr>
      <vt:lpstr>_16_15NPM</vt:lpstr>
      <vt:lpstr>_16_15PRF</vt:lpstr>
      <vt:lpstr>_16_15PRM</vt:lpstr>
      <vt:lpstr>_16_16EPF</vt:lpstr>
      <vt:lpstr>_16_16EPM</vt:lpstr>
      <vt:lpstr>_16_16ERF</vt:lpstr>
      <vt:lpstr>_16_16ERM</vt:lpstr>
      <vt:lpstr>_16_16NPF</vt:lpstr>
      <vt:lpstr>_16_16NPM</vt:lpstr>
      <vt:lpstr>_16_16PRF</vt:lpstr>
      <vt:lpstr>_16_16PRM</vt:lpstr>
      <vt:lpstr>_16_17EPF</vt:lpstr>
      <vt:lpstr>_16_17EPM</vt:lpstr>
      <vt:lpstr>_16_17ERF</vt:lpstr>
      <vt:lpstr>_16_17ERM</vt:lpstr>
      <vt:lpstr>_16_17NPF</vt:lpstr>
      <vt:lpstr>_16_17NPM</vt:lpstr>
      <vt:lpstr>_16_17PRF</vt:lpstr>
      <vt:lpstr>_16_17PRM</vt:lpstr>
      <vt:lpstr>_16_18EPF</vt:lpstr>
      <vt:lpstr>_16_18EPM</vt:lpstr>
      <vt:lpstr>_16_18ERF</vt:lpstr>
      <vt:lpstr>_16_18ERM</vt:lpstr>
      <vt:lpstr>_16_18NPF</vt:lpstr>
      <vt:lpstr>_16_18NPM</vt:lpstr>
      <vt:lpstr>_16_18PRF</vt:lpstr>
      <vt:lpstr>_16_18PRM</vt:lpstr>
      <vt:lpstr>_16_19EPF</vt:lpstr>
      <vt:lpstr>_16_19EPM</vt:lpstr>
      <vt:lpstr>_16_19ERF</vt:lpstr>
      <vt:lpstr>_16_19ERM</vt:lpstr>
      <vt:lpstr>_16_19NPF</vt:lpstr>
      <vt:lpstr>_16_19NPM</vt:lpstr>
      <vt:lpstr>_16_19PRF</vt:lpstr>
      <vt:lpstr>_16_19PRM</vt:lpstr>
      <vt:lpstr>_16_20EPF</vt:lpstr>
      <vt:lpstr>_16_20EPM</vt:lpstr>
      <vt:lpstr>_16_20ERF</vt:lpstr>
      <vt:lpstr>_16_20ERM</vt:lpstr>
      <vt:lpstr>_16_20NPF</vt:lpstr>
      <vt:lpstr>_16_20NPM</vt:lpstr>
      <vt:lpstr>_16_20PRF</vt:lpstr>
      <vt:lpstr>_16_20PRM</vt:lpstr>
      <vt:lpstr>_16_21EPF</vt:lpstr>
      <vt:lpstr>_16_21EPM</vt:lpstr>
      <vt:lpstr>_16_21ERF</vt:lpstr>
      <vt:lpstr>_16_21ERM</vt:lpstr>
      <vt:lpstr>_16_21NPF</vt:lpstr>
      <vt:lpstr>_16_21NPM</vt:lpstr>
      <vt:lpstr>_16_21PRF</vt:lpstr>
      <vt:lpstr>_16_21PRM</vt:lpstr>
      <vt:lpstr>_16_41EPF</vt:lpstr>
      <vt:lpstr>_16_41EPM</vt:lpstr>
      <vt:lpstr>_16_41ERF</vt:lpstr>
      <vt:lpstr>_16_41ERM</vt:lpstr>
      <vt:lpstr>_16_41NPF</vt:lpstr>
      <vt:lpstr>_16_41NPM</vt:lpstr>
      <vt:lpstr>_16_41PRF</vt:lpstr>
      <vt:lpstr>_16_41PRM</vt:lpstr>
      <vt:lpstr>_16_42EPF</vt:lpstr>
      <vt:lpstr>_16_42EPM</vt:lpstr>
      <vt:lpstr>_16_42ERF</vt:lpstr>
      <vt:lpstr>_16_42ERM</vt:lpstr>
      <vt:lpstr>_16_42NPF</vt:lpstr>
      <vt:lpstr>_16_42NPM</vt:lpstr>
      <vt:lpstr>_16_42PRF</vt:lpstr>
      <vt:lpstr>_16_42PRM</vt:lpstr>
      <vt:lpstr>_17_01EPF</vt:lpstr>
      <vt:lpstr>_17_01EPM</vt:lpstr>
      <vt:lpstr>_17_01ERF</vt:lpstr>
      <vt:lpstr>_17_01ERM</vt:lpstr>
      <vt:lpstr>_17_01NPF</vt:lpstr>
      <vt:lpstr>_17_01NPM</vt:lpstr>
      <vt:lpstr>_17_01PRF</vt:lpstr>
      <vt:lpstr>_17_01PRM</vt:lpstr>
      <vt:lpstr>_17_02EPF</vt:lpstr>
      <vt:lpstr>_17_02EPM</vt:lpstr>
      <vt:lpstr>_17_02ERF</vt:lpstr>
      <vt:lpstr>_17_02ERM</vt:lpstr>
      <vt:lpstr>_17_02NPF</vt:lpstr>
      <vt:lpstr>_17_02NPM</vt:lpstr>
      <vt:lpstr>_17_02PRF</vt:lpstr>
      <vt:lpstr>_17_02PRM</vt:lpstr>
      <vt:lpstr>_17_03EPF</vt:lpstr>
      <vt:lpstr>_17_03EPM</vt:lpstr>
      <vt:lpstr>_17_03ERF</vt:lpstr>
      <vt:lpstr>_17_03ERM</vt:lpstr>
      <vt:lpstr>_17_03NPF</vt:lpstr>
      <vt:lpstr>_17_03NPM</vt:lpstr>
      <vt:lpstr>_17_03PRF</vt:lpstr>
      <vt:lpstr>_17_03PRM</vt:lpstr>
      <vt:lpstr>_17_04EPF</vt:lpstr>
      <vt:lpstr>_17_04EPM</vt:lpstr>
      <vt:lpstr>_17_04ERF</vt:lpstr>
      <vt:lpstr>_17_04ERM</vt:lpstr>
      <vt:lpstr>_17_04NPF</vt:lpstr>
      <vt:lpstr>_17_04NPM</vt:lpstr>
      <vt:lpstr>_17_04PRF</vt:lpstr>
      <vt:lpstr>_17_04PRM</vt:lpstr>
      <vt:lpstr>_17_05EPF</vt:lpstr>
      <vt:lpstr>_17_05EPM</vt:lpstr>
      <vt:lpstr>_17_05ERF</vt:lpstr>
      <vt:lpstr>_17_05ERM</vt:lpstr>
      <vt:lpstr>_17_05NPF</vt:lpstr>
      <vt:lpstr>_17_05NPM</vt:lpstr>
      <vt:lpstr>_17_05PRF</vt:lpstr>
      <vt:lpstr>_17_05PRM</vt:lpstr>
      <vt:lpstr>_17_06EPF</vt:lpstr>
      <vt:lpstr>_17_06EPM</vt:lpstr>
      <vt:lpstr>_17_06ERF</vt:lpstr>
      <vt:lpstr>_17_06ERM</vt:lpstr>
      <vt:lpstr>_17_06NPF</vt:lpstr>
      <vt:lpstr>_17_06NPM</vt:lpstr>
      <vt:lpstr>_17_06PRF</vt:lpstr>
      <vt:lpstr>_17_06PRM</vt:lpstr>
      <vt:lpstr>_17_07EPF</vt:lpstr>
      <vt:lpstr>_17_07EPM</vt:lpstr>
      <vt:lpstr>_17_07ERF</vt:lpstr>
      <vt:lpstr>_17_07ERM</vt:lpstr>
      <vt:lpstr>_17_07NPF</vt:lpstr>
      <vt:lpstr>_17_07NPM</vt:lpstr>
      <vt:lpstr>_17_07PRF</vt:lpstr>
      <vt:lpstr>_17_07PRM</vt:lpstr>
      <vt:lpstr>_18_01EPF</vt:lpstr>
      <vt:lpstr>_18_01EPM</vt:lpstr>
      <vt:lpstr>_18_01ERF</vt:lpstr>
      <vt:lpstr>_18_01ERM</vt:lpstr>
      <vt:lpstr>_18_01NPF</vt:lpstr>
      <vt:lpstr>_18_01NPM</vt:lpstr>
      <vt:lpstr>_18_01PRF</vt:lpstr>
      <vt:lpstr>_18_01PRM</vt:lpstr>
      <vt:lpstr>_18_02EPF</vt:lpstr>
      <vt:lpstr>_18_02EPM</vt:lpstr>
      <vt:lpstr>_18_02ERF</vt:lpstr>
      <vt:lpstr>_18_02ERM</vt:lpstr>
      <vt:lpstr>_18_02NPF</vt:lpstr>
      <vt:lpstr>_18_02NPM</vt:lpstr>
      <vt:lpstr>_18_02PRF</vt:lpstr>
      <vt:lpstr>_18_02PRM</vt:lpstr>
      <vt:lpstr>_19_01CF</vt:lpstr>
      <vt:lpstr>_19_01CM</vt:lpstr>
      <vt:lpstr>_19_01CT</vt:lpstr>
      <vt:lpstr>_19_02CF</vt:lpstr>
      <vt:lpstr>_19_02CM</vt:lpstr>
      <vt:lpstr>_19_02CT</vt:lpstr>
      <vt:lpstr>_19_03CF</vt:lpstr>
      <vt:lpstr>_19_03CM</vt:lpstr>
      <vt:lpstr>_19_03CT</vt:lpstr>
      <vt:lpstr>_19_04CF</vt:lpstr>
      <vt:lpstr>_19_04CM</vt:lpstr>
      <vt:lpstr>_19_04CT</vt:lpstr>
      <vt:lpstr>_19_05CF</vt:lpstr>
      <vt:lpstr>_19_05CM</vt:lpstr>
      <vt:lpstr>_19_05CT</vt:lpstr>
      <vt:lpstr>_19_06CF</vt:lpstr>
      <vt:lpstr>_19_06CM</vt:lpstr>
      <vt:lpstr>_19_06CT</vt:lpstr>
      <vt:lpstr>_19_07CF</vt:lpstr>
      <vt:lpstr>_19_07CM</vt:lpstr>
      <vt:lpstr>_19_07CT</vt:lpstr>
      <vt:lpstr>_19_08CF</vt:lpstr>
      <vt:lpstr>_19_08CM</vt:lpstr>
      <vt:lpstr>_19_08CT</vt:lpstr>
      <vt:lpstr>_19_09CF</vt:lpstr>
      <vt:lpstr>_19_09CM</vt:lpstr>
      <vt:lpstr>_19_09CT</vt:lpstr>
      <vt:lpstr>_19_10CF</vt:lpstr>
      <vt:lpstr>_19_10CM</vt:lpstr>
      <vt:lpstr>_19_10CT</vt:lpstr>
      <vt:lpstr>_2_01</vt:lpstr>
      <vt:lpstr>_2_02</vt:lpstr>
      <vt:lpstr>_2_03</vt:lpstr>
      <vt:lpstr>_2_04</vt:lpstr>
      <vt:lpstr>_2_05</vt:lpstr>
      <vt:lpstr>_2_06</vt:lpstr>
      <vt:lpstr>_2_07</vt:lpstr>
      <vt:lpstr>_2_08</vt:lpstr>
      <vt:lpstr>_2_09</vt:lpstr>
      <vt:lpstr>_2_10</vt:lpstr>
      <vt:lpstr>_2_11</vt:lpstr>
      <vt:lpstr>_2_12</vt:lpstr>
      <vt:lpstr>_2_13</vt:lpstr>
      <vt:lpstr>_2_14</vt:lpstr>
      <vt:lpstr>_2_15</vt:lpstr>
      <vt:lpstr>_2_16</vt:lpstr>
      <vt:lpstr>_21_1_RI</vt:lpstr>
      <vt:lpstr>_21_2_RE</vt:lpstr>
      <vt:lpstr>_21_2_RI</vt:lpstr>
      <vt:lpstr>_21_3_RE</vt:lpstr>
      <vt:lpstr>_21_3_RI</vt:lpstr>
      <vt:lpstr>_21_4_RE</vt:lpstr>
      <vt:lpstr>_21_4_RI</vt:lpstr>
      <vt:lpstr>_21_5_RE</vt:lpstr>
      <vt:lpstr>_21_5_RI</vt:lpstr>
      <vt:lpstr>_21_6_RE</vt:lpstr>
      <vt:lpstr>_21_6_RI</vt:lpstr>
      <vt:lpstr>_21_7_RE</vt:lpstr>
      <vt:lpstr>_21_7_RI</vt:lpstr>
      <vt:lpstr>_21_8_RE</vt:lpstr>
      <vt:lpstr>_21_8_RI</vt:lpstr>
      <vt:lpstr>_21_9_DESC</vt:lpstr>
      <vt:lpstr>_21_9_RE</vt:lpstr>
      <vt:lpstr>_21_9_RI</vt:lpstr>
      <vt:lpstr>_22_01</vt:lpstr>
      <vt:lpstr>_22_02</vt:lpstr>
      <vt:lpstr>_22_03</vt:lpstr>
      <vt:lpstr>_22_04</vt:lpstr>
      <vt:lpstr>_22_05</vt:lpstr>
      <vt:lpstr>_22_06</vt:lpstr>
      <vt:lpstr>_22_07</vt:lpstr>
      <vt:lpstr>_22_08</vt:lpstr>
      <vt:lpstr>_23_01</vt:lpstr>
      <vt:lpstr>_23_02</vt:lpstr>
      <vt:lpstr>_23_03</vt:lpstr>
      <vt:lpstr>_23_04</vt:lpstr>
      <vt:lpstr>_23_05</vt:lpstr>
      <vt:lpstr>_23_06</vt:lpstr>
      <vt:lpstr>_23_07</vt:lpstr>
      <vt:lpstr>_23_08</vt:lpstr>
      <vt:lpstr>_23_08_DESC</vt:lpstr>
      <vt:lpstr>_23_09</vt:lpstr>
      <vt:lpstr>_23_10</vt:lpstr>
      <vt:lpstr>_23_11</vt:lpstr>
      <vt:lpstr>_23_12</vt:lpstr>
      <vt:lpstr>_23_15</vt:lpstr>
      <vt:lpstr>_23_16</vt:lpstr>
      <vt:lpstr>_24_SINO</vt:lpstr>
      <vt:lpstr>_25_A</vt:lpstr>
      <vt:lpstr>_25_B</vt:lpstr>
      <vt:lpstr>_25_C</vt:lpstr>
      <vt:lpstr>_25_D</vt:lpstr>
      <vt:lpstr>_25_E</vt:lpstr>
      <vt:lpstr>_25_F</vt:lpstr>
      <vt:lpstr>_25_G</vt:lpstr>
      <vt:lpstr>_25_H</vt:lpstr>
      <vt:lpstr>_26_A</vt:lpstr>
      <vt:lpstr>_26_B</vt:lpstr>
      <vt:lpstr>_26_C</vt:lpstr>
      <vt:lpstr>_26_D</vt:lpstr>
      <vt:lpstr>_26_E</vt:lpstr>
      <vt:lpstr>_26_F</vt:lpstr>
      <vt:lpstr>_26_G</vt:lpstr>
      <vt:lpstr>_27_01ETP</vt:lpstr>
      <vt:lpstr>_27_02ETP</vt:lpstr>
      <vt:lpstr>_27_03ETP</vt:lpstr>
      <vt:lpstr>_3_01</vt:lpstr>
      <vt:lpstr>_3_02</vt:lpstr>
      <vt:lpstr>_3_03</vt:lpstr>
      <vt:lpstr>_3_04</vt:lpstr>
      <vt:lpstr>_3_05</vt:lpstr>
      <vt:lpstr>_3_06</vt:lpstr>
      <vt:lpstr>_3_07</vt:lpstr>
      <vt:lpstr>_301</vt:lpstr>
      <vt:lpstr>_302</vt:lpstr>
      <vt:lpstr>_303</vt:lpstr>
      <vt:lpstr>'q2-q3'!_304</vt:lpstr>
      <vt:lpstr>_305</vt:lpstr>
      <vt:lpstr>_306</vt:lpstr>
      <vt:lpstr>_307</vt:lpstr>
      <vt:lpstr>_4_01</vt:lpstr>
      <vt:lpstr>_4_02</vt:lpstr>
      <vt:lpstr>_4_03</vt:lpstr>
      <vt:lpstr>_4_04</vt:lpstr>
      <vt:lpstr>_4_05</vt:lpstr>
      <vt:lpstr>_4_06</vt:lpstr>
      <vt:lpstr>_4_07</vt:lpstr>
      <vt:lpstr>_4_08</vt:lpstr>
      <vt:lpstr>_4_09</vt:lpstr>
      <vt:lpstr>_4_10</vt:lpstr>
      <vt:lpstr>_4_11</vt:lpstr>
      <vt:lpstr>_4_12</vt:lpstr>
      <vt:lpstr>_4_13</vt:lpstr>
      <vt:lpstr>_4_14</vt:lpstr>
      <vt:lpstr>_4_15</vt:lpstr>
      <vt:lpstr>_4_16</vt:lpstr>
      <vt:lpstr>_4_17</vt:lpstr>
      <vt:lpstr>_4_18</vt:lpstr>
      <vt:lpstr>_4_19</vt:lpstr>
      <vt:lpstr>_4_20</vt:lpstr>
      <vt:lpstr>_4_21</vt:lpstr>
      <vt:lpstr>_4_22</vt:lpstr>
      <vt:lpstr>_5_01</vt:lpstr>
      <vt:lpstr>_5_02</vt:lpstr>
      <vt:lpstr>_5_03</vt:lpstr>
      <vt:lpstr>_5_41</vt:lpstr>
      <vt:lpstr>_5_42</vt:lpstr>
      <vt:lpstr>_501</vt:lpstr>
      <vt:lpstr>_501P1</vt:lpstr>
      <vt:lpstr>_501P2</vt:lpstr>
      <vt:lpstr>_502</vt:lpstr>
      <vt:lpstr>_502P1</vt:lpstr>
      <vt:lpstr>_502P2</vt:lpstr>
      <vt:lpstr>_503</vt:lpstr>
      <vt:lpstr>_503P1</vt:lpstr>
      <vt:lpstr>_503P2</vt:lpstr>
      <vt:lpstr>_505</vt:lpstr>
      <vt:lpstr>_505P1</vt:lpstr>
      <vt:lpstr>_505P2</vt:lpstr>
      <vt:lpstr>_506</vt:lpstr>
      <vt:lpstr>_506P1</vt:lpstr>
      <vt:lpstr>_506P2</vt:lpstr>
      <vt:lpstr>_507</vt:lpstr>
      <vt:lpstr>_507P1</vt:lpstr>
      <vt:lpstr>_507P2</vt:lpstr>
      <vt:lpstr>_508</vt:lpstr>
      <vt:lpstr>_508P1</vt:lpstr>
      <vt:lpstr>_508P2</vt:lpstr>
      <vt:lpstr>_509</vt:lpstr>
      <vt:lpstr>_509P1</vt:lpstr>
      <vt:lpstr>_509P2</vt:lpstr>
      <vt:lpstr>_510</vt:lpstr>
      <vt:lpstr>_510P1</vt:lpstr>
      <vt:lpstr>_510P2</vt:lpstr>
      <vt:lpstr>_511</vt:lpstr>
      <vt:lpstr>_511P1</vt:lpstr>
      <vt:lpstr>_511P2</vt:lpstr>
      <vt:lpstr>_512</vt:lpstr>
      <vt:lpstr>_512P1</vt:lpstr>
      <vt:lpstr>_512P2</vt:lpstr>
      <vt:lpstr>_513</vt:lpstr>
      <vt:lpstr>_513P1</vt:lpstr>
      <vt:lpstr>_513P2</vt:lpstr>
      <vt:lpstr>_514</vt:lpstr>
      <vt:lpstr>_514P1</vt:lpstr>
      <vt:lpstr>_514P2</vt:lpstr>
      <vt:lpstr>_515</vt:lpstr>
      <vt:lpstr>_515P1</vt:lpstr>
      <vt:lpstr>_515P2</vt:lpstr>
      <vt:lpstr>_516</vt:lpstr>
      <vt:lpstr>_516P1</vt:lpstr>
      <vt:lpstr>_516P2</vt:lpstr>
      <vt:lpstr>_517</vt:lpstr>
      <vt:lpstr>_517P1</vt:lpstr>
      <vt:lpstr>_517P2</vt:lpstr>
      <vt:lpstr>_518</vt:lpstr>
      <vt:lpstr>_518P1</vt:lpstr>
      <vt:lpstr>_518P2</vt:lpstr>
      <vt:lpstr>_519</vt:lpstr>
      <vt:lpstr>_519P1</vt:lpstr>
      <vt:lpstr>_519P2</vt:lpstr>
      <vt:lpstr>_520</vt:lpstr>
      <vt:lpstr>_520P1</vt:lpstr>
      <vt:lpstr>_520P2</vt:lpstr>
      <vt:lpstr>_521P1</vt:lpstr>
      <vt:lpstr>_521P2</vt:lpstr>
      <vt:lpstr>_541</vt:lpstr>
      <vt:lpstr>_541P1</vt:lpstr>
      <vt:lpstr>_541P2</vt:lpstr>
      <vt:lpstr>_542</vt:lpstr>
      <vt:lpstr>_542P1</vt:lpstr>
      <vt:lpstr>_542P2</vt:lpstr>
      <vt:lpstr>_601</vt:lpstr>
      <vt:lpstr>_602</vt:lpstr>
      <vt:lpstr>_603</vt:lpstr>
      <vt:lpstr>_604</vt:lpstr>
      <vt:lpstr>_605</vt:lpstr>
      <vt:lpstr>_606</vt:lpstr>
      <vt:lpstr>_607</vt:lpstr>
      <vt:lpstr>_608</vt:lpstr>
      <vt:lpstr>_609</vt:lpstr>
      <vt:lpstr>_610</vt:lpstr>
      <vt:lpstr>_611</vt:lpstr>
      <vt:lpstr>_612</vt:lpstr>
      <vt:lpstr>_613</vt:lpstr>
      <vt:lpstr>_701</vt:lpstr>
      <vt:lpstr>_702</vt:lpstr>
      <vt:lpstr>_703</vt:lpstr>
      <vt:lpstr>_704</vt:lpstr>
      <vt:lpstr>_801</vt:lpstr>
      <vt:lpstr>_802</vt:lpstr>
      <vt:lpstr>_803</vt:lpstr>
      <vt:lpstr>_804</vt:lpstr>
      <vt:lpstr>_805</vt:lpstr>
      <vt:lpstr>_806</vt:lpstr>
      <vt:lpstr>_807</vt:lpstr>
      <vt:lpstr>_901</vt:lpstr>
      <vt:lpstr>_902</vt:lpstr>
      <vt:lpstr>_903</vt:lpstr>
      <vt:lpstr>_904</vt:lpstr>
      <vt:lpstr>_905</vt:lpstr>
      <vt:lpstr>_906</vt:lpstr>
      <vt:lpstr>_907</vt:lpstr>
      <vt:lpstr>_908</vt:lpstr>
      <vt:lpstr>_909</vt:lpstr>
      <vt:lpstr>_910</vt:lpstr>
      <vt:lpstr>_911</vt:lpstr>
      <vt:lpstr>_912</vt:lpstr>
      <vt:lpstr>_913</vt:lpstr>
      <vt:lpstr>_914</vt:lpstr>
      <vt:lpstr>_915</vt:lpstr>
      <vt:lpstr>_916</vt:lpstr>
      <vt:lpstr>_917</vt:lpstr>
      <vt:lpstr>_918</vt:lpstr>
      <vt:lpstr>_919</vt:lpstr>
      <vt:lpstr>_920</vt:lpstr>
      <vt:lpstr>_S10</vt:lpstr>
      <vt:lpstr>osservazioni!Area_stampa</vt:lpstr>
      <vt:lpstr>'q1'!Area_stampa</vt:lpstr>
      <vt:lpstr>'q11'!Area_stampa</vt:lpstr>
      <vt:lpstr>'q12-q13'!Area_stampa</vt:lpstr>
      <vt:lpstr>'q14-q15'!Area_stampa</vt:lpstr>
      <vt:lpstr>'q16-q17-q18'!Area_stampa</vt:lpstr>
      <vt:lpstr>'q19-q20'!Area_stampa</vt:lpstr>
      <vt:lpstr>'q21-q22'!Area_stampa</vt:lpstr>
      <vt:lpstr>'q23'!Area_stampa</vt:lpstr>
      <vt:lpstr>q24_q25!Area_stampa</vt:lpstr>
      <vt:lpstr>'q2-q3'!Area_stampa</vt:lpstr>
      <vt:lpstr>'q4-q5'!Area_stampa</vt:lpstr>
      <vt:lpstr>'q6-q7'!Area_stampa</vt:lpstr>
      <vt:lpstr>'q8'!Area_stampa</vt:lpstr>
      <vt:lpstr>'q9-q10'!Area_stampa</vt:lpstr>
      <vt:lpstr>Scheda_informativa!Area_stampa</vt:lpstr>
      <vt:lpstr>C_01</vt:lpstr>
      <vt:lpstr>C_03_06</vt:lpstr>
      <vt:lpstr>C_03_07</vt:lpstr>
      <vt:lpstr>'q2-q3'!C_2_01</vt:lpstr>
      <vt:lpstr>'q2-q3'!C_3_01</vt:lpstr>
      <vt:lpstr>'q2-q3'!C_3_02</vt:lpstr>
      <vt:lpstr>C_3_03</vt:lpstr>
      <vt:lpstr>'q2-q3'!C_3_04</vt:lpstr>
      <vt:lpstr>C_3_04</vt:lpstr>
      <vt:lpstr>'q2-q3'!C_3_05</vt:lpstr>
      <vt:lpstr>C_3_06</vt:lpstr>
      <vt:lpstr>OSSERVAZIONI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Diego Aprea</cp:lastModifiedBy>
  <cp:lastPrinted>2017-06-23T16:37:38Z</cp:lastPrinted>
  <dcterms:created xsi:type="dcterms:W3CDTF">1999-01-25T21:21:54Z</dcterms:created>
  <dcterms:modified xsi:type="dcterms:W3CDTF">2021-04-09T11:07:01Z</dcterms:modified>
</cp:coreProperties>
</file>