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12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F:\appoggio_indagini_Rs2_Rs3_2021\questionari_2021_febbraio\Materiale_Mibac_2023\materiale_mic_2023\"/>
    </mc:Choice>
  </mc:AlternateContent>
  <xr:revisionPtr revIDLastSave="0" documentId="11_0459BA2DBB11CB00C0FB329F25FC84FCBC7595D7" xr6:coauthVersionLast="47" xr6:coauthVersionMax="47" xr10:uidLastSave="{00000000-0000-0000-0000-000000000000}"/>
  <bookViews>
    <workbookView xWindow="0" yWindow="0" windowWidth="19200" windowHeight="6930" tabRatio="696" xr2:uid="{00000000-000D-0000-FFFF-FFFF00000000}"/>
  </bookViews>
  <sheets>
    <sheet name="Scheda_informativa" sheetId="14" r:id="rId1"/>
    <sheet name="q1" sheetId="42" r:id="rId2"/>
    <sheet name="q2-q3" sheetId="12" r:id="rId3"/>
    <sheet name="q4-q5" sheetId="27" r:id="rId4"/>
    <sheet name="q6-q7" sheetId="1" r:id="rId5"/>
    <sheet name="q8" sheetId="31" r:id="rId6"/>
    <sheet name="q9-q10" sheetId="32" r:id="rId7"/>
    <sheet name="q11" sheetId="45" r:id="rId8"/>
    <sheet name="q12-q13" sheetId="34" r:id="rId9"/>
    <sheet name="q14-q15" sheetId="40" r:id="rId10"/>
    <sheet name="q16-q17-q18" sheetId="35" r:id="rId11"/>
    <sheet name="q19-q20" sheetId="36" r:id="rId12"/>
    <sheet name="q21-q22" sheetId="4" r:id="rId13"/>
    <sheet name="q23" sheetId="37" r:id="rId14"/>
    <sheet name="q24_q25" sheetId="38" r:id="rId15"/>
    <sheet name="osservazioni" sheetId="24" r:id="rId16"/>
  </sheets>
  <definedNames>
    <definedName name="_1001">'q9-q10'!$S$57:$X$57</definedName>
    <definedName name="_1002">'q9-q10'!$S$58:$X$58</definedName>
    <definedName name="_1003">'q9-q10'!$S$59:$X$59</definedName>
    <definedName name="_1004">'q9-q10'!$S$60:$X$60</definedName>
    <definedName name="_1005">'q9-q10'!$S$61:$X$61</definedName>
    <definedName name="_1006">'q9-q10'!$S$62:$X$62</definedName>
    <definedName name="_1007">'q9-q10'!$S$63:$X$63</definedName>
    <definedName name="_1008">'q9-q10'!$S$65:$X$65</definedName>
    <definedName name="_11_01_NUM_F">'q11'!$J$9</definedName>
    <definedName name="_11_01ETP">'q11'!$K$9:$K$9</definedName>
    <definedName name="_11_01ETP_F">'q11'!$L$9</definedName>
    <definedName name="_11_01NUM">'q11'!$I$9:$I$9</definedName>
    <definedName name="_11_01NUM_F">'q11'!$J$9</definedName>
    <definedName name="_11_02_NUM_F">'q11'!$J$10</definedName>
    <definedName name="_11_02ETP">'q11'!$K$10:$K$10</definedName>
    <definedName name="_11_02ETP_F">'q11'!$L$10</definedName>
    <definedName name="_11_02NUM">'q11'!$I$10:$I$10</definedName>
    <definedName name="_11_02NUM_F">'q11'!$J$10</definedName>
    <definedName name="_11_03_NUM_F">'q11'!$J$12</definedName>
    <definedName name="_11_03ETP">'q11'!$K$12:$K$12</definedName>
    <definedName name="_11_03ETP_F">'q11'!$L$12</definedName>
    <definedName name="_11_03NUM">'q11'!$I$12:$I$12</definedName>
    <definedName name="_11_03NUM_F">'q11'!$J$12</definedName>
    <definedName name="_11_04_NUM_F">'q11'!$J$13</definedName>
    <definedName name="_11_04ETP">'q11'!$K$13</definedName>
    <definedName name="_11_04ETP_F">'q11'!$L$13</definedName>
    <definedName name="_11_04NUM">'q11'!$I$13</definedName>
    <definedName name="_11_04ùNUM_F">'q11'!$J$13</definedName>
    <definedName name="_11_05_NUM_F">'q11'!$J$15</definedName>
    <definedName name="_11_05ETP">'q11'!$K$15</definedName>
    <definedName name="_11_05ETP_F">'q11'!$L$15</definedName>
    <definedName name="_11_05NUM">'q11'!$I$15</definedName>
    <definedName name="_11_06ETP">'q11'!$K$21</definedName>
    <definedName name="_11_06ETP_F">'q11'!$L$21</definedName>
    <definedName name="_11_06NUM">'q11'!$I$21</definedName>
    <definedName name="_11_06NUM_F">'q11'!$J$21</definedName>
    <definedName name="_11_07_NUM_F">'q11'!$J$22</definedName>
    <definedName name="_11_07ETP">'q11'!$K$22</definedName>
    <definedName name="_11_07ETP_F">'q11'!$L$22</definedName>
    <definedName name="_11_07NUM">'q11'!$I$22</definedName>
    <definedName name="_11_08_NUM_F">'q11'!$J$23</definedName>
    <definedName name="_11_08ETP">'q11'!$K$23</definedName>
    <definedName name="_11_08ETP_F">'q11'!$L$23</definedName>
    <definedName name="_11_08NUM">'q11'!$I$23</definedName>
    <definedName name="_11_09_NUM_F">'q11'!$J$26</definedName>
    <definedName name="_11_09ETP">'q11'!$K$26</definedName>
    <definedName name="_11_09ETP_F">'q11'!$L$26</definedName>
    <definedName name="_11_09NUM">'q11'!$I$26</definedName>
    <definedName name="_11_0ETP">'q11'!$K$22</definedName>
    <definedName name="_11_10_NUM_F">'q11'!$J$27</definedName>
    <definedName name="_11_10ETP">'q11'!$K$27</definedName>
    <definedName name="_11_10ETP_F">'q11'!$L$27</definedName>
    <definedName name="_11_10NUM">'q11'!$I$27</definedName>
    <definedName name="_11_11_NUM_F">'q11'!$J$27</definedName>
    <definedName name="_11_11ETP">'q11'!$K$28</definedName>
    <definedName name="_11_11ETP_F">'q11'!$L$28</definedName>
    <definedName name="_11_11NUM">'q11'!$I$28</definedName>
    <definedName name="_11_12_NUM_F">'q11'!$J$30</definedName>
    <definedName name="_11_12ETP">'q11'!$K$30</definedName>
    <definedName name="_11_12ETP_F">'q11'!$L$30</definedName>
    <definedName name="_11_12NUM">'q11'!$I$30</definedName>
    <definedName name="_11_13ETP">'q11'!$K$32</definedName>
    <definedName name="_11_13NUM">'q11'!$I$32</definedName>
    <definedName name="_1111_NUM_F">'q11'!$J$28</definedName>
    <definedName name="_12_01AF">'q12-q13'!$L$10</definedName>
    <definedName name="_12_01AM">'q12-q13'!$K$10</definedName>
    <definedName name="_12_01RF">'q12-q13'!$H$10</definedName>
    <definedName name="_12_01RM">'q12-q13'!$G$10</definedName>
    <definedName name="_12_01TF">'q12-q13'!$J$10</definedName>
    <definedName name="_12_01TM">'q12-q13'!$I$10</definedName>
    <definedName name="_12_02AF">'q12-q13'!$L$11</definedName>
    <definedName name="_12_02AM">'q12-q13'!$K$11</definedName>
    <definedName name="_12_02RF">'q12-q13'!$H$11</definedName>
    <definedName name="_12_02RM">'q12-q13'!$G$11</definedName>
    <definedName name="_12_02TF">'q12-q13'!$J$11</definedName>
    <definedName name="_12_02TM">'q12-q13'!$I$11</definedName>
    <definedName name="_12_03AF">'q12-q13'!$L$12</definedName>
    <definedName name="_12_03AM">'q12-q13'!$K$12</definedName>
    <definedName name="_12_03RF">'q12-q13'!$H$12</definedName>
    <definedName name="_12_03RM">'q12-q13'!$G$12</definedName>
    <definedName name="_12_03TF">'q12-q13'!$J$12</definedName>
    <definedName name="_12_03TM">'q12-q13'!$I$12</definedName>
    <definedName name="_12_04AF">'q12-q13'!$L$13</definedName>
    <definedName name="_12_04AM">'q12-q13'!$K$13</definedName>
    <definedName name="_12_04RF">'q12-q13'!$H$13</definedName>
    <definedName name="_12_04RM">'q12-q13'!$G$13</definedName>
    <definedName name="_12_04TF">'q12-q13'!$J$13</definedName>
    <definedName name="_12_04TM">'q12-q13'!$I$13</definedName>
    <definedName name="_12_05AF">'q12-q13'!$L$14</definedName>
    <definedName name="_12_05AM">'q12-q13'!$K$14</definedName>
    <definedName name="_12_05RF">'q12-q13'!$H$14</definedName>
    <definedName name="_12_05RM">'q12-q13'!$G$14</definedName>
    <definedName name="_12_05TF">'q12-q13'!$J$14</definedName>
    <definedName name="_12_05TM">'q12-q13'!$I$14</definedName>
    <definedName name="_12_06AF">'q12-q13'!$L$15</definedName>
    <definedName name="_12_06AM">'q12-q13'!$K$15</definedName>
    <definedName name="_12_06RF">'q12-q13'!$H$15</definedName>
    <definedName name="_12_06RM">'q12-q13'!$G$15</definedName>
    <definedName name="_12_06TF">'q12-q13'!$J$15</definedName>
    <definedName name="_12_06TM">'q12-q13'!$I$15</definedName>
    <definedName name="_12_07AF">'q12-q13'!$L$17</definedName>
    <definedName name="_12_07AM">'q12-q13'!$K$17</definedName>
    <definedName name="_12_07RF">'q12-q13'!$H$17</definedName>
    <definedName name="_12_07RM">'q12-q13'!$G$17</definedName>
    <definedName name="_12_07TF">'q12-q13'!$J$17</definedName>
    <definedName name="_12_07TM">'q12-q13'!$I$17</definedName>
    <definedName name="_13_01AF">'q12-q13'!$L$28</definedName>
    <definedName name="_13_01AM">'q12-q13'!$K$28</definedName>
    <definedName name="_13_01RF">'q12-q13'!$H$28</definedName>
    <definedName name="_13_01RM">'q12-q13'!$G$28</definedName>
    <definedName name="_13_01TF">'q12-q13'!$J$28</definedName>
    <definedName name="_13_01TM">'q12-q13'!$I$28</definedName>
    <definedName name="_13_02AF">'q12-q13'!$L$29</definedName>
    <definedName name="_13_02AM">'q12-q13'!$K$29</definedName>
    <definedName name="_13_02RF">'q12-q13'!$H$29</definedName>
    <definedName name="_13_02RM">'q12-q13'!$G$29</definedName>
    <definedName name="_13_02TF">'q12-q13'!$J$29</definedName>
    <definedName name="_13_02TM">'q12-q13'!$I$29</definedName>
    <definedName name="_13_03AF">'q12-q13'!$L$30</definedName>
    <definedName name="_13_03AM">'q12-q13'!$K$30</definedName>
    <definedName name="_13_03RF">'q12-q13'!$H$30</definedName>
    <definedName name="_13_03RM">'q12-q13'!$G$30</definedName>
    <definedName name="_13_03TF">'q12-q13'!$J$30</definedName>
    <definedName name="_13_03TM">'q12-q13'!$I$30</definedName>
    <definedName name="_13_04AF">'q12-q13'!$L$31</definedName>
    <definedName name="_13_04AM">'q12-q13'!$K$31</definedName>
    <definedName name="_13_04RF">'q12-q13'!$H$31</definedName>
    <definedName name="_13_04RM">'q12-q13'!$G$31</definedName>
    <definedName name="_13_04TF">'q12-q13'!$J$31</definedName>
    <definedName name="_13_04TM">'q12-q13'!$I$31</definedName>
    <definedName name="_13_05AF">'q12-q13'!$L$32</definedName>
    <definedName name="_13_05AM">'q12-q13'!$K$32</definedName>
    <definedName name="_13_05RF">'q12-q13'!$H$32</definedName>
    <definedName name="_13_05RM">'q12-q13'!$G$32</definedName>
    <definedName name="_13_05TF">'q12-q13'!$J$32</definedName>
    <definedName name="_13_05TM">'q12-q13'!$I$32</definedName>
    <definedName name="_13_06AF">'q12-q13'!$L$33</definedName>
    <definedName name="_13_06AM">'q12-q13'!$K$33</definedName>
    <definedName name="_13_06RF">'q12-q13'!$H$33</definedName>
    <definedName name="_13_06RM">'q12-q13'!$G$33</definedName>
    <definedName name="_13_06TF">'q12-q13'!$J$33</definedName>
    <definedName name="_13_06TM">'q12-q13'!$I$33</definedName>
    <definedName name="_13_07_AF">'q12-q13'!$L$34</definedName>
    <definedName name="_13_07_AM">'q12-q13'!$K$34</definedName>
    <definedName name="_13_07_RF">'q12-q13'!$H$34</definedName>
    <definedName name="_13_07_RM">'q12-q13'!$G$34</definedName>
    <definedName name="_13_07_TF">'q12-q13'!$J$34</definedName>
    <definedName name="_13_07_TM">'q12-q13'!$I$34</definedName>
    <definedName name="_13_08_AF">'q12-q13'!$L$36</definedName>
    <definedName name="_13_08_AM">'q12-q13'!$K$36</definedName>
    <definedName name="_13_08_RF">'q12-q13'!$H$36</definedName>
    <definedName name="_13_08_RM">'q12-q13'!$G$36</definedName>
    <definedName name="_13_08_TF">'q12-q13'!$J$36</definedName>
    <definedName name="_13_08_TM">'q12-q13'!$I$36</definedName>
    <definedName name="_14_01RF">'q14-q15'!$E$10</definedName>
    <definedName name="_14_01RM">'q14-q15'!$D$10</definedName>
    <definedName name="_14_01RT">'q14-q15'!$F$10</definedName>
    <definedName name="_14_02RF">'q14-q15'!$E$11</definedName>
    <definedName name="_14_02RM">'q14-q15'!$D$11</definedName>
    <definedName name="_14_02RT">'q14-q15'!$F$11</definedName>
    <definedName name="_14_03RF">'q14-q15'!$E$12</definedName>
    <definedName name="_14_03RM">'q14-q15'!$D$12</definedName>
    <definedName name="_14_03RT">'q14-q15'!$F$12</definedName>
    <definedName name="_14_04RF">'q14-q15'!$E$13</definedName>
    <definedName name="_14_04RM">'q14-q15'!$D$13</definedName>
    <definedName name="_14_04RT">'q14-q15'!$F$13</definedName>
    <definedName name="_14_05RF">'q14-q15'!$E$14</definedName>
    <definedName name="_14_05RM">'q14-q15'!$D$14</definedName>
    <definedName name="_14_05RT">'q14-q15'!$F$14</definedName>
    <definedName name="_14_06RF">'q14-q15'!$E$15</definedName>
    <definedName name="_14_06RM">'q14-q15'!$D$15</definedName>
    <definedName name="_14_06RT">'q14-q15'!$F$15</definedName>
    <definedName name="_14_07RF">'q14-q15'!$E$16</definedName>
    <definedName name="_14_07RM">'q14-q15'!$D$16</definedName>
    <definedName name="_14_07RT">'q14-q15'!$F$16</definedName>
    <definedName name="_14_08RF">'q14-q15'!$E$17</definedName>
    <definedName name="_14_08RM">'q14-q15'!$D$17</definedName>
    <definedName name="_14_08RT">'q14-q15'!$F$17</definedName>
    <definedName name="_14_09RF">'q14-q15'!$E$18</definedName>
    <definedName name="_14_09RM">'q14-q15'!$D$18</definedName>
    <definedName name="_14_09RT">'q14-q15'!$F$18</definedName>
    <definedName name="_14_10RF">'q14-q15'!$E$19</definedName>
    <definedName name="_14_10RM">'q14-q15'!$D$19</definedName>
    <definedName name="_14_10RT">'q14-q15'!$F$19</definedName>
    <definedName name="_14_11TF">'q14-q15'!$E$21</definedName>
    <definedName name="_14_11TM">'q14-q15'!$D$21</definedName>
    <definedName name="_14_11TT">'q14-q15'!$F$21</definedName>
    <definedName name="_14_12TF">'q14-q15'!$E$22</definedName>
    <definedName name="_14_12TM">'q14-q15'!$D$22</definedName>
    <definedName name="_14_12TT">'q14-q15'!$F$22</definedName>
    <definedName name="_14_13TF">'q14-q15'!$E$23</definedName>
    <definedName name="_14_13TM">'q14-q15'!$D$23</definedName>
    <definedName name="_14_13TT">'q14-q15'!$F$23</definedName>
    <definedName name="_14_14TF">'q14-q15'!$E$24</definedName>
    <definedName name="_14_14TM">'q14-q15'!$D$24</definedName>
    <definedName name="_14_14TT">'q14-q15'!$F$24</definedName>
    <definedName name="_14_15TF">'q14-q15'!$E$25</definedName>
    <definedName name="_14_15TM">'q14-q15'!$D$25</definedName>
    <definedName name="_14_15TT">'q14-q15'!$F$25</definedName>
    <definedName name="_14_16TF">'q14-q15'!$E$26</definedName>
    <definedName name="_14_16TM">'q14-q15'!$D$26</definedName>
    <definedName name="_14_16TT">'q14-q15'!$F$26</definedName>
    <definedName name="_14_17TF">'q14-q15'!$E$27</definedName>
    <definedName name="_14_17TM">'q14-q15'!$D$27</definedName>
    <definedName name="_14_17TT">'q14-q15'!$F$27</definedName>
    <definedName name="_14_18TF">'q14-q15'!$E$28</definedName>
    <definedName name="_14_18TM">'q14-q15'!$D$28</definedName>
    <definedName name="_14_18TT">'q14-q15'!$F$28</definedName>
    <definedName name="_14_19TF">'q14-q15'!$E$29</definedName>
    <definedName name="_14_19TM">'q14-q15'!$D$29</definedName>
    <definedName name="_14_19TT">'q14-q15'!$F$29</definedName>
    <definedName name="_14_20TF">'q14-q15'!$E$30</definedName>
    <definedName name="_14_20TM">'q14-q15'!$D$30</definedName>
    <definedName name="_14_20TT">'q14-q15'!$F$30</definedName>
    <definedName name="_14_21AF">'q14-q15'!$E$32</definedName>
    <definedName name="_14_21AM">'q14-q15'!$D$32</definedName>
    <definedName name="_14_21AT">'q14-q15'!$F$32</definedName>
    <definedName name="_14_22AF">'q14-q15'!$E$33</definedName>
    <definedName name="_14_22AM">'q14-q15'!$D$33</definedName>
    <definedName name="_14_22AT">'q14-q15'!$F$33</definedName>
    <definedName name="_14_23AF">'q14-q15'!$E$34</definedName>
    <definedName name="_14_23AM">'q14-q15'!$D$34</definedName>
    <definedName name="_14_23AT">'q14-q15'!$F$34</definedName>
    <definedName name="_14_24AF">'q14-q15'!$E$35</definedName>
    <definedName name="_14_24AM">'q14-q15'!$D$35</definedName>
    <definedName name="_14_24AT">'q14-q15'!$F$35</definedName>
    <definedName name="_14_25AF">'q14-q15'!$E$36</definedName>
    <definedName name="_14_25AM">'q14-q15'!$D$36</definedName>
    <definedName name="_14_25AT">'q14-q15'!$F$36</definedName>
    <definedName name="_14_26AF">'q14-q15'!$E$37</definedName>
    <definedName name="_14_26AM">'q14-q15'!$D$37</definedName>
    <definedName name="_14_26AT">'q14-q15'!$F$37</definedName>
    <definedName name="_14_27AF">'q14-q15'!$E$38</definedName>
    <definedName name="_14_27AM">'q14-q15'!$D$38</definedName>
    <definedName name="_14_27AT">'q14-q15'!$F$38</definedName>
    <definedName name="_14_28AF">'q14-q15'!$E$39</definedName>
    <definedName name="_14_28AM">'q14-q15'!$D$39</definedName>
    <definedName name="_14_28AT">'q14-q15'!$F$39</definedName>
    <definedName name="_14_29AF">'q14-q15'!$E$40</definedName>
    <definedName name="_14_29AM">'q14-q15'!$D$40</definedName>
    <definedName name="_14_29AT">'q14-q15'!$F$40</definedName>
    <definedName name="_14_30AF">'q14-q15'!$E$41</definedName>
    <definedName name="_14_30AM">'q14-q15'!$D$41</definedName>
    <definedName name="_14_30AT">'q14-q15'!$F$41</definedName>
    <definedName name="_14_31F">'q14-q15'!$E$43</definedName>
    <definedName name="_14_31G">'q14-q15'!$F$43</definedName>
    <definedName name="_14_31M">'q14-q15'!$D$43</definedName>
    <definedName name="_14_32F">'q14-q15'!$E$44</definedName>
    <definedName name="_14_32G">'q14-q15'!$F$44</definedName>
    <definedName name="_14_32M">'q14-q15'!$D$44</definedName>
    <definedName name="_15_01AB">'q14-q15'!$E$55</definedName>
    <definedName name="_15_01GB">'q14-q15'!$F$55</definedName>
    <definedName name="_15_01RB">'q14-q15'!$C$55</definedName>
    <definedName name="_15_01TB">'q14-q15'!$D$55</definedName>
    <definedName name="_15_02AA">'q14-q15'!$E$56</definedName>
    <definedName name="_15_02GA">'q14-q15'!$F$56</definedName>
    <definedName name="_15_02RA">'q14-q15'!$C$56</definedName>
    <definedName name="_15_02TA">'q14-q15'!$D$56</definedName>
    <definedName name="_15_03AS">'q14-q15'!$E$57</definedName>
    <definedName name="_15_03GS">'q14-q15'!$F$57</definedName>
    <definedName name="_15_03RS">'q14-q15'!$C$57</definedName>
    <definedName name="_15_03TS">'q14-q15'!$D$57</definedName>
    <definedName name="_15_04AT">'q14-q15'!$E$59</definedName>
    <definedName name="_15_04GT">'q14-q15'!$F$59</definedName>
    <definedName name="_15_04RT">'q14-q15'!$C$59</definedName>
    <definedName name="_15_04TT">'q14-q15'!$D$59</definedName>
    <definedName name="_16_01EPF">'q16-q17-q18'!$G$8</definedName>
    <definedName name="_16_01EPM">'q16-q17-q18'!$F$8</definedName>
    <definedName name="_16_01ERF">'q16-q17-q18'!$K$8</definedName>
    <definedName name="_16_01ERM">'q16-q17-q18'!$J$8</definedName>
    <definedName name="_16_01NPF">'q16-q17-q18'!$E$8</definedName>
    <definedName name="_16_01NPM">'q16-q17-q18'!$D$8</definedName>
    <definedName name="_16_01PRF">'q16-q17-q18'!$I$8</definedName>
    <definedName name="_16_01PRM">'q16-q17-q18'!$H$8</definedName>
    <definedName name="_16_02EPF">'q16-q17-q18'!$G$9</definedName>
    <definedName name="_16_02EPM">'q16-q17-q18'!$F$9</definedName>
    <definedName name="_16_02ERF">'q16-q17-q18'!$K$9</definedName>
    <definedName name="_16_02ERM">'q16-q17-q18'!$J$9</definedName>
    <definedName name="_16_02NPF">'q16-q17-q18'!$E$9</definedName>
    <definedName name="_16_02NPM">'q16-q17-q18'!$D$9</definedName>
    <definedName name="_16_02PRF">'q16-q17-q18'!$I$9</definedName>
    <definedName name="_16_02PRM">'q16-q17-q18'!$H$9</definedName>
    <definedName name="_16_03EPF">'q16-q17-q18'!$G$10</definedName>
    <definedName name="_16_03EPM">'q16-q17-q18'!$F$10</definedName>
    <definedName name="_16_03ERF">'q16-q17-q18'!$K$10</definedName>
    <definedName name="_16_03ERM">'q16-q17-q18'!$J$10</definedName>
    <definedName name="_16_03NPF">'q16-q17-q18'!$E$10</definedName>
    <definedName name="_16_03NPM">'q16-q17-q18'!$D$10</definedName>
    <definedName name="_16_03PRF">'q16-q17-q18'!$I$10</definedName>
    <definedName name="_16_03PRM">'q16-q17-q18'!$H$10</definedName>
    <definedName name="_16_05EPF">'q16-q17-q18'!$G$13</definedName>
    <definedName name="_16_05EPM">'q16-q17-q18'!$F$13</definedName>
    <definedName name="_16_05ERF">'q16-q17-q18'!$K$13</definedName>
    <definedName name="_16_05ERM">'q16-q17-q18'!$J$13</definedName>
    <definedName name="_16_05NPF">'q16-q17-q18'!$E$13</definedName>
    <definedName name="_16_05NPM">'q16-q17-q18'!$D$13</definedName>
    <definedName name="_16_05PRF">'q16-q17-q18'!$I$13</definedName>
    <definedName name="_16_05PRM">'q16-q17-q18'!$H$13</definedName>
    <definedName name="_16_06EPF">'q16-q17-q18'!$G$14</definedName>
    <definedName name="_16_06EPM">'q16-q17-q18'!$F$14</definedName>
    <definedName name="_16_06ERF">'q16-q17-q18'!$K$14</definedName>
    <definedName name="_16_06ERM">'q16-q17-q18'!$J$14</definedName>
    <definedName name="_16_06NPF">'q16-q17-q18'!$E$14</definedName>
    <definedName name="_16_06NPM">'q16-q17-q18'!$D$14</definedName>
    <definedName name="_16_06PRF">'q16-q17-q18'!$I$14</definedName>
    <definedName name="_16_06PRM">'q16-q17-q18'!$H$14</definedName>
    <definedName name="_16_07EPF">'q16-q17-q18'!$G$15</definedName>
    <definedName name="_16_07EPM">'q16-q17-q18'!$F$15</definedName>
    <definedName name="_16_07ERF">'q16-q17-q18'!$K$15</definedName>
    <definedName name="_16_07ERM">'q16-q17-q18'!$J$15</definedName>
    <definedName name="_16_07NPF">'q16-q17-q18'!$E$15</definedName>
    <definedName name="_16_07NPM">'q16-q17-q18'!$D$15</definedName>
    <definedName name="_16_07PRF">'q16-q17-q18'!$I$15</definedName>
    <definedName name="_16_07PRM">'q16-q17-q18'!$H$15</definedName>
    <definedName name="_16_08EPF">'q16-q17-q18'!$G$16</definedName>
    <definedName name="_16_08EPM">'q16-q17-q18'!$F$16</definedName>
    <definedName name="_16_08ERF">'q16-q17-q18'!$K$16</definedName>
    <definedName name="_16_08ERM">'q16-q17-q18'!$J$16</definedName>
    <definedName name="_16_08NPF">'q16-q17-q18'!$E$16</definedName>
    <definedName name="_16_08NPM">'q16-q17-q18'!$D$16</definedName>
    <definedName name="_16_08PRF">'q16-q17-q18'!$I$16</definedName>
    <definedName name="_16_08PRM">'q16-q17-q18'!$H$16</definedName>
    <definedName name="_16_09EPF">'q16-q17-q18'!$G$17</definedName>
    <definedName name="_16_09EPM">'q16-q17-q18'!$F$17</definedName>
    <definedName name="_16_09ERF">'q16-q17-q18'!$K$17</definedName>
    <definedName name="_16_09ERM">'q16-q17-q18'!$J$17</definedName>
    <definedName name="_16_09NPF">'q16-q17-q18'!$E$17</definedName>
    <definedName name="_16_09NPM">'q16-q17-q18'!$D$17</definedName>
    <definedName name="_16_09PRF">'q16-q17-q18'!$I$17</definedName>
    <definedName name="_16_09PRM">'q16-q17-q18'!$H$17</definedName>
    <definedName name="_16_10EPF">'q16-q17-q18'!$G$18</definedName>
    <definedName name="_16_10EPM">'q16-q17-q18'!$F$18</definedName>
    <definedName name="_16_10ERF">'q16-q17-q18'!$K$18</definedName>
    <definedName name="_16_10ERM">'q16-q17-q18'!$J$18</definedName>
    <definedName name="_16_10NPF">'q16-q17-q18'!$E$18</definedName>
    <definedName name="_16_10NPM">'q16-q17-q18'!$D$18</definedName>
    <definedName name="_16_10PRF">'q16-q17-q18'!$I$18</definedName>
    <definedName name="_16_10PRM">'q16-q17-q18'!$H$18</definedName>
    <definedName name="_16_11EPF">'q16-q17-q18'!$G$19</definedName>
    <definedName name="_16_11EPM">'q16-q17-q18'!$F$19</definedName>
    <definedName name="_16_11ERF">'q16-q17-q18'!$K$19</definedName>
    <definedName name="_16_11ERM">'q16-q17-q18'!$J$19</definedName>
    <definedName name="_16_11NPF">'q16-q17-q18'!$E$19</definedName>
    <definedName name="_16_11NPM">'q16-q17-q18'!$D$19</definedName>
    <definedName name="_16_11PRF">'q16-q17-q18'!$I$19</definedName>
    <definedName name="_16_11PRM">'q16-q17-q18'!$H$19</definedName>
    <definedName name="_16_12EPF">'q16-q17-q18'!$G$20</definedName>
    <definedName name="_16_12EPM">'q16-q17-q18'!$F$20</definedName>
    <definedName name="_16_12ERF">'q16-q17-q18'!$K$20</definedName>
    <definedName name="_16_12ERM">'q16-q17-q18'!$J$20</definedName>
    <definedName name="_16_12NPF">'q16-q17-q18'!$E$20</definedName>
    <definedName name="_16_12NPM">'q16-q17-q18'!$D$20</definedName>
    <definedName name="_16_12PRF">'q16-q17-q18'!$I$20</definedName>
    <definedName name="_16_12PRM">'q16-q17-q18'!$H$20</definedName>
    <definedName name="_16_13EPF">'q16-q17-q18'!$G$21</definedName>
    <definedName name="_16_13EPM">'q16-q17-q18'!$F$21</definedName>
    <definedName name="_16_13ERF">'q16-q17-q18'!$K$21</definedName>
    <definedName name="_16_13ERM">'q16-q17-q18'!$J$21</definedName>
    <definedName name="_16_13NPF">'q16-q17-q18'!$E$21</definedName>
    <definedName name="_16_13NPM">'q16-q17-q18'!$D$21</definedName>
    <definedName name="_16_13PRF">'q16-q17-q18'!$I$21</definedName>
    <definedName name="_16_13PRM">'q16-q17-q18'!$H$21</definedName>
    <definedName name="_16_14EPF">'q16-q17-q18'!$G$22</definedName>
    <definedName name="_16_14EPM">'q16-q17-q18'!$F$22</definedName>
    <definedName name="_16_14ERF">'q16-q17-q18'!$K$22</definedName>
    <definedName name="_16_14ERM">'q16-q17-q18'!$J$22</definedName>
    <definedName name="_16_14NPF">'q16-q17-q18'!$E$22</definedName>
    <definedName name="_16_14NPM">'q16-q17-q18'!$D$22</definedName>
    <definedName name="_16_14PRF">'q16-q17-q18'!$I$22</definedName>
    <definedName name="_16_14PRM">'q16-q17-q18'!$H$22</definedName>
    <definedName name="_16_15EPF">'q16-q17-q18'!$G$23</definedName>
    <definedName name="_16_15EPM">'q16-q17-q18'!$F$23</definedName>
    <definedName name="_16_15ERF">'q16-q17-q18'!$K$23</definedName>
    <definedName name="_16_15ERM">'q16-q17-q18'!$J$23</definedName>
    <definedName name="_16_15NPF">'q16-q17-q18'!$E$23</definedName>
    <definedName name="_16_15NPM">'q16-q17-q18'!$D$23</definedName>
    <definedName name="_16_15PRF">'q16-q17-q18'!$I$23</definedName>
    <definedName name="_16_15PRM">'q16-q17-q18'!$H$23</definedName>
    <definedName name="_16_16EPF">'q16-q17-q18'!$G$24</definedName>
    <definedName name="_16_16EPM">'q16-q17-q18'!$F$24</definedName>
    <definedName name="_16_16ERF">'q16-q17-q18'!$K$24</definedName>
    <definedName name="_16_16ERM">'q16-q17-q18'!$J$24</definedName>
    <definedName name="_16_16NPF">'q16-q17-q18'!$E$24</definedName>
    <definedName name="_16_16NPM">'q16-q17-q18'!$D$24</definedName>
    <definedName name="_16_16PRF">'q16-q17-q18'!$I$24</definedName>
    <definedName name="_16_16PRM">'q16-q17-q18'!$H$24</definedName>
    <definedName name="_16_17EPF">'q16-q17-q18'!$G$25</definedName>
    <definedName name="_16_17EPM">'q16-q17-q18'!$F$25</definedName>
    <definedName name="_16_17ERF">'q16-q17-q18'!$K$25</definedName>
    <definedName name="_16_17ERM">'q16-q17-q18'!$J$25</definedName>
    <definedName name="_16_17NPF">'q16-q17-q18'!$E$25</definedName>
    <definedName name="_16_17NPM">'q16-q17-q18'!$D$25</definedName>
    <definedName name="_16_17PRF">'q16-q17-q18'!$I$25</definedName>
    <definedName name="_16_17PRM">'q16-q17-q18'!$H$25</definedName>
    <definedName name="_16_18EPF">'q16-q17-q18'!$G$26</definedName>
    <definedName name="_16_18EPM">'q16-q17-q18'!$F$26</definedName>
    <definedName name="_16_18ERF">'q16-q17-q18'!$K$26</definedName>
    <definedName name="_16_18ERM">'q16-q17-q18'!$J$26</definedName>
    <definedName name="_16_18NPF">'q16-q17-q18'!$E$26</definedName>
    <definedName name="_16_18NPM">'q16-q17-q18'!$D$26</definedName>
    <definedName name="_16_18PRF">'q16-q17-q18'!$I$26</definedName>
    <definedName name="_16_18PRM">'q16-q17-q18'!$H$26</definedName>
    <definedName name="_16_19EPF">'q16-q17-q18'!$G$27</definedName>
    <definedName name="_16_19EPM">'q16-q17-q18'!$F$27</definedName>
    <definedName name="_16_19ERF">'q16-q17-q18'!$K$27</definedName>
    <definedName name="_16_19ERM">'q16-q17-q18'!$J$27</definedName>
    <definedName name="_16_19NPF">'q16-q17-q18'!$E$27</definedName>
    <definedName name="_16_19NPM">'q16-q17-q18'!$D$27</definedName>
    <definedName name="_16_19PRF">'q16-q17-q18'!$I$27</definedName>
    <definedName name="_16_19PRM">'q16-q17-q18'!$H$27</definedName>
    <definedName name="_16_20EPF">'q16-q17-q18'!$G$28</definedName>
    <definedName name="_16_20EPM">'q16-q17-q18'!$F$28</definedName>
    <definedName name="_16_20ERF">'q16-q17-q18'!$K$28</definedName>
    <definedName name="_16_20ERM">'q16-q17-q18'!$J$28</definedName>
    <definedName name="_16_20NPF">'q16-q17-q18'!$E$28</definedName>
    <definedName name="_16_20NPM">'q16-q17-q18'!$D$28</definedName>
    <definedName name="_16_20PRF">'q16-q17-q18'!$I$28</definedName>
    <definedName name="_16_20PRM">'q16-q17-q18'!$H$28</definedName>
    <definedName name="_16_21EPF">'q16-q17-q18'!$G$30</definedName>
    <definedName name="_16_21EPM">'q16-q17-q18'!$F$30</definedName>
    <definedName name="_16_21ERF">'q16-q17-q18'!$K$30</definedName>
    <definedName name="_16_21ERM">'q16-q17-q18'!$J$30</definedName>
    <definedName name="_16_21NPF">'q16-q17-q18'!$E$30</definedName>
    <definedName name="_16_21NPM">'q16-q17-q18'!$D$30</definedName>
    <definedName name="_16_21PRF">'q16-q17-q18'!$I$30</definedName>
    <definedName name="_16_21PRM">'q16-q17-q18'!$H$30</definedName>
    <definedName name="_16_41EPF">'q16-q17-q18'!$G$11</definedName>
    <definedName name="_16_41EPM">'q16-q17-q18'!$F$11</definedName>
    <definedName name="_16_41ERF">'q16-q17-q18'!$K$11</definedName>
    <definedName name="_16_41ERM">'q16-q17-q18'!$J$11</definedName>
    <definedName name="_16_41NPF">'q16-q17-q18'!$E$11</definedName>
    <definedName name="_16_41NPM">'q16-q17-q18'!$D$11</definedName>
    <definedName name="_16_41PRF">'q16-q17-q18'!$I$11</definedName>
    <definedName name="_16_41PRM">'q16-q17-q18'!$H$11</definedName>
    <definedName name="_16_42EPF">'q16-q17-q18'!$G$12</definedName>
    <definedName name="_16_42EPM">'q16-q17-q18'!$F$12</definedName>
    <definedName name="_16_42ERF">'q16-q17-q18'!$K$12</definedName>
    <definedName name="_16_42ERM">'q16-q17-q18'!$J$12</definedName>
    <definedName name="_16_42NPF">'q16-q17-q18'!$E$12</definedName>
    <definedName name="_16_42NPM">'q16-q17-q18'!$D$12</definedName>
    <definedName name="_16_42PRF">'q16-q17-q18'!$I$12</definedName>
    <definedName name="_16_42PRM">'q16-q17-q18'!$H$12</definedName>
    <definedName name="_17_01EPF">'q16-q17-q18'!$G$40</definedName>
    <definedName name="_17_01EPM">'q16-q17-q18'!$F$40</definedName>
    <definedName name="_17_01ERF">'q16-q17-q18'!$K$40</definedName>
    <definedName name="_17_01ERM">'q16-q17-q18'!$J$40</definedName>
    <definedName name="_17_01NPF">'q16-q17-q18'!$E$40</definedName>
    <definedName name="_17_01NPM">'q16-q17-q18'!$D$40</definedName>
    <definedName name="_17_01PRF">'q16-q17-q18'!$I$40</definedName>
    <definedName name="_17_01PRM">'q16-q17-q18'!$H$40</definedName>
    <definedName name="_17_02EPF">'q16-q17-q18'!$G$41</definedName>
    <definedName name="_17_02EPM">'q16-q17-q18'!$F$41</definedName>
    <definedName name="_17_02ERF">'q16-q17-q18'!$K$41</definedName>
    <definedName name="_17_02ERM">'q16-q17-q18'!$J$41</definedName>
    <definedName name="_17_02NPF">'q16-q17-q18'!$E$41</definedName>
    <definedName name="_17_02NPM">'q16-q17-q18'!$D$41</definedName>
    <definedName name="_17_02PRF">'q16-q17-q18'!$I$41</definedName>
    <definedName name="_17_02PRM">'q16-q17-q18'!$H$41</definedName>
    <definedName name="_17_03EPF">'q16-q17-q18'!$G$42</definedName>
    <definedName name="_17_03EPM">'q16-q17-q18'!$F$42</definedName>
    <definedName name="_17_03ERF">'q16-q17-q18'!$K$42</definedName>
    <definedName name="_17_03ERM">'q16-q17-q18'!$J$42</definedName>
    <definedName name="_17_03NPF">'q16-q17-q18'!$E$42</definedName>
    <definedName name="_17_03NPM">'q16-q17-q18'!$D$42</definedName>
    <definedName name="_17_03PRF">'q16-q17-q18'!$I$42</definedName>
    <definedName name="_17_03PRM">'q16-q17-q18'!$H$42</definedName>
    <definedName name="_17_04EPF">'q16-q17-q18'!$G$43</definedName>
    <definedName name="_17_04EPM">'q16-q17-q18'!$F$43</definedName>
    <definedName name="_17_04ERF">'q16-q17-q18'!$K$43</definedName>
    <definedName name="_17_04ERM">'q16-q17-q18'!$J$43</definedName>
    <definedName name="_17_04NPF">'q16-q17-q18'!$E$43</definedName>
    <definedName name="_17_04NPM">'q16-q17-q18'!$D$43</definedName>
    <definedName name="_17_04PRF">'q16-q17-q18'!$I$43</definedName>
    <definedName name="_17_04PRM">'q16-q17-q18'!$H$43</definedName>
    <definedName name="_17_05EPF">'q16-q17-q18'!$G$44</definedName>
    <definedName name="_17_05EPM">'q16-q17-q18'!$F$44</definedName>
    <definedName name="_17_05ERF">'q16-q17-q18'!$K$44</definedName>
    <definedName name="_17_05ERM">'q16-q17-q18'!$J$44</definedName>
    <definedName name="_17_05NPF">'q16-q17-q18'!$E$44</definedName>
    <definedName name="_17_05NPM">'q16-q17-q18'!$D$44</definedName>
    <definedName name="_17_05PRF">'q16-q17-q18'!$I$44</definedName>
    <definedName name="_17_05PRM">'q16-q17-q18'!$H$44</definedName>
    <definedName name="_17_06EPF">'q16-q17-q18'!$G$45</definedName>
    <definedName name="_17_06EPM">'q16-q17-q18'!$F$45</definedName>
    <definedName name="_17_06ERF">'q16-q17-q18'!$K$45</definedName>
    <definedName name="_17_06ERM">'q16-q17-q18'!$J$45</definedName>
    <definedName name="_17_06NPF">'q16-q17-q18'!$E$45</definedName>
    <definedName name="_17_06NPM">'q16-q17-q18'!$D$45</definedName>
    <definedName name="_17_06PRF">'q16-q17-q18'!$I$45</definedName>
    <definedName name="_17_06PRM">'q16-q17-q18'!$H$45</definedName>
    <definedName name="_17_07EPF">'q16-q17-q18'!$G$47</definedName>
    <definedName name="_17_07EPM">'q16-q17-q18'!$F$47</definedName>
    <definedName name="_17_07ERF">'q16-q17-q18'!$K$47</definedName>
    <definedName name="_17_07ERM">'q16-q17-q18'!$J$47</definedName>
    <definedName name="_17_07NPF">'q16-q17-q18'!$E$47</definedName>
    <definedName name="_17_07NPM">'q16-q17-q18'!$D$47</definedName>
    <definedName name="_17_07PRF">'q16-q17-q18'!$I$47</definedName>
    <definedName name="_17_07PRM">'q16-q17-q18'!$H$47</definedName>
    <definedName name="_18_01EPF">'q16-q17-q18'!$G$60</definedName>
    <definedName name="_18_01EPM">'q16-q17-q18'!$F$60</definedName>
    <definedName name="_18_01ERF">'q16-q17-q18'!$K$60</definedName>
    <definedName name="_18_01ERM">'q16-q17-q18'!$J$60</definedName>
    <definedName name="_18_01NPF">'q16-q17-q18'!$E$60</definedName>
    <definedName name="_18_01NPM">'q16-q17-q18'!$D$60</definedName>
    <definedName name="_18_01PRF">'q16-q17-q18'!$I$60</definedName>
    <definedName name="_18_01PRM">'q16-q17-q18'!$H$60</definedName>
    <definedName name="_18_02EPF">'q16-q17-q18'!$G$61</definedName>
    <definedName name="_18_02EPM">'q16-q17-q18'!$F$61</definedName>
    <definedName name="_18_02ERF">'q16-q17-q18'!$K$61</definedName>
    <definedName name="_18_02ERM">'q16-q17-q18'!$J$61</definedName>
    <definedName name="_18_02NPF">'q16-q17-q18'!$E$61</definedName>
    <definedName name="_18_02NPM">'q16-q17-q18'!$D$61</definedName>
    <definedName name="_18_02PRF">'q16-q17-q18'!$I$61</definedName>
    <definedName name="_18_02PRM">'q16-q17-q18'!$H$61</definedName>
    <definedName name="_19_01CF">'q19-q20'!#REF!</definedName>
    <definedName name="_19_01CM">'q19-q20'!#REF!</definedName>
    <definedName name="_19_01CT">'q19-q20'!#REF!</definedName>
    <definedName name="_19_02CF">'q19-q20'!#REF!</definedName>
    <definedName name="_19_02CM">'q19-q20'!#REF!</definedName>
    <definedName name="_19_02CT">'q19-q20'!#REF!</definedName>
    <definedName name="_19_03CF">'q19-q20'!#REF!</definedName>
    <definedName name="_19_03CM">'q19-q20'!#REF!</definedName>
    <definedName name="_19_03CT">'q19-q20'!#REF!</definedName>
    <definedName name="_19_04CF">'q19-q20'!#REF!</definedName>
    <definedName name="_19_04CM">'q19-q20'!#REF!</definedName>
    <definedName name="_19_04CT">'q19-q20'!#REF!</definedName>
    <definedName name="_19_05CF">'q19-q20'!#REF!</definedName>
    <definedName name="_19_05CM">'q19-q20'!#REF!</definedName>
    <definedName name="_19_05CT">'q19-q20'!#REF!</definedName>
    <definedName name="_19_06CF">'q19-q20'!#REF!</definedName>
    <definedName name="_19_06CM">'q19-q20'!#REF!</definedName>
    <definedName name="_19_06CT">'q19-q20'!#REF!</definedName>
    <definedName name="_19_07CF">'q19-q20'!#REF!</definedName>
    <definedName name="_19_07CM">'q19-q20'!#REF!</definedName>
    <definedName name="_19_07CT">'q19-q20'!#REF!</definedName>
    <definedName name="_19_08CF">'q19-q20'!#REF!</definedName>
    <definedName name="_19_08CM">'q19-q20'!#REF!</definedName>
    <definedName name="_19_08CT">'q19-q20'!#REF!</definedName>
    <definedName name="_19_09CF">'q19-q20'!#REF!</definedName>
    <definedName name="_19_09CM">'q19-q20'!#REF!</definedName>
    <definedName name="_19_09CT">'q19-q20'!#REF!</definedName>
    <definedName name="_19_10CF">'q19-q20'!#REF!</definedName>
    <definedName name="_19_10CM">'q19-q20'!#REF!</definedName>
    <definedName name="_19_10CT">'q19-q20'!#REF!</definedName>
    <definedName name="_2_01">'q2-q3'!$H$17</definedName>
    <definedName name="_2_02">'q2-q3'!$H$18</definedName>
    <definedName name="_2_03">'q2-q3'!$H$19</definedName>
    <definedName name="_2_04">'q2-q3'!$H$20</definedName>
    <definedName name="_2_05">'q2-q3'!$H$21</definedName>
    <definedName name="_2_06">'q2-q3'!$H$22</definedName>
    <definedName name="_2_07">'q2-q3'!$H$23</definedName>
    <definedName name="_2_08">'q2-q3'!$H$24</definedName>
    <definedName name="_2_09">'q2-q3'!$H$25</definedName>
    <definedName name="_2_10">'q2-q3'!$H$26</definedName>
    <definedName name="_2_11">'q2-q3'!$H$27</definedName>
    <definedName name="_2_12">'q2-q3'!$H$28</definedName>
    <definedName name="_2_13">'q2-q3'!$H$29</definedName>
    <definedName name="_2_14">'q2-q3'!$H$30</definedName>
    <definedName name="_2_15">'q2-q3'!$H$31</definedName>
    <definedName name="_2_15_dpi">'q2-q3'!$H$32</definedName>
    <definedName name="_2_16">'q2-q3'!$H$34</definedName>
    <definedName name="_20_01">'q19-q20'!#REF!</definedName>
    <definedName name="_20_02">'q19-q20'!#REF!</definedName>
    <definedName name="_20_03">'q19-q20'!#REF!</definedName>
    <definedName name="_20_04">'q19-q20'!#REF!</definedName>
    <definedName name="_20_05">'q19-q20'!#REF!</definedName>
    <definedName name="_20_06">'q19-q20'!#REF!</definedName>
    <definedName name="_21_1_RI">'q21-q22'!$T$12:$V$12</definedName>
    <definedName name="_21_2_RE">'q21-q22'!$Y$14:$AA$14</definedName>
    <definedName name="_21_2_RI">'q21-q22'!$T$14:$V$14</definedName>
    <definedName name="_21_3_RE">'q21-q22'!$Y$16:$AA$16</definedName>
    <definedName name="_21_3_RI">'q21-q22'!$T$16:$V$16</definedName>
    <definedName name="_21_4_RE">'q21-q22'!$Y$18:$AA$18</definedName>
    <definedName name="_21_4_RI">'q21-q22'!$T$18:$V$18</definedName>
    <definedName name="_21_5_RE">'q21-q22'!$Y$20:$AA$20</definedName>
    <definedName name="_21_5_RI">'q21-q22'!$T$20:$V$20</definedName>
    <definedName name="_21_6_RE">'q21-q22'!$Y$22:$AA$22</definedName>
    <definedName name="_21_6_RI">'q21-q22'!$T$22:$V$22</definedName>
    <definedName name="_21_7_RE">'q21-q22'!$Y$24:$AA$24</definedName>
    <definedName name="_21_7_RI">'q21-q22'!$T$24:$V$24</definedName>
    <definedName name="_21_8_RE">'q21-q22'!$Y$26:$AA$26</definedName>
    <definedName name="_21_8_RI">'q21-q22'!$T$26:$V$26</definedName>
    <definedName name="_21_9_DESC">'q21-q22'!$K$28:$Q$28</definedName>
    <definedName name="_21_9_RE">'q21-q22'!$Y$28:$AA$28</definedName>
    <definedName name="_21_9_RI">'q21-q22'!$T$28:$V$28</definedName>
    <definedName name="_22_01">'q21-q22'!$X$38:$AA$38</definedName>
    <definedName name="_22_02">'q21-q22'!$X$40:$AA$40</definedName>
    <definedName name="_22_03">'q21-q22'!$X$43:$AA$43</definedName>
    <definedName name="_22_04">'q21-q22'!$X$45:$AA$45</definedName>
    <definedName name="_22_05">'q21-q22'!$X$48:$AA$48</definedName>
    <definedName name="_22_06">'q21-q22'!$X$50:$AA$50</definedName>
    <definedName name="_22_07">'q21-q22'!$X$53:$AA$53</definedName>
    <definedName name="_22_08">'q21-q22'!$X$55:$AA$55</definedName>
    <definedName name="_23_01">'q23'!$R$8:$U$8</definedName>
    <definedName name="_23_02">'q23'!$R$11:$U$11</definedName>
    <definedName name="_23_03">'q23'!$R$12:$U$12</definedName>
    <definedName name="_23_04">'q23'!$R$13:$U$13</definedName>
    <definedName name="_23_05">'q23'!$R$14:$U$14</definedName>
    <definedName name="_23_06">'q23'!$R$15:$U$15</definedName>
    <definedName name="_23_07">'q23'!$R$16:$U$16</definedName>
    <definedName name="_23_08">'q23'!$R$17:$U$17</definedName>
    <definedName name="_23_08_DESC">'q23'!$I$17:$P$17</definedName>
    <definedName name="_23_09">'q23'!$R$20:$U$20</definedName>
    <definedName name="_23_10">'q23'!$R$22:$U$22</definedName>
    <definedName name="_23_11">'q23'!$R$24:$U$24</definedName>
    <definedName name="_23_12">'q23'!$R$26:$U$26</definedName>
    <definedName name="_23_13">'q23'!#REF!</definedName>
    <definedName name="_23_14">'q23'!#REF!</definedName>
    <definedName name="_23_15">'q23'!$R$29:$U$29</definedName>
    <definedName name="_23_16">'q23'!$T$31</definedName>
    <definedName name="_24_01_SINO">q24_q25!#REF!</definedName>
    <definedName name="_24_02_SINO">q24_q25!#REF!</definedName>
    <definedName name="_24_SINO">q24_q25!$AL$7</definedName>
    <definedName name="_25_A">q24_q25!$O$20</definedName>
    <definedName name="_25_B">q24_q25!$O$23</definedName>
    <definedName name="_25_C">q24_q25!$O$26</definedName>
    <definedName name="_25_D">q24_q25!$O$29</definedName>
    <definedName name="_25_E">q24_q25!$O$32</definedName>
    <definedName name="_25_F">q24_q25!$O$35</definedName>
    <definedName name="_25_G">q24_q25!$O$38</definedName>
    <definedName name="_25_H">q24_q25!$O$41</definedName>
    <definedName name="_26_A">q24_q25!$AI$20</definedName>
    <definedName name="_26_B">q24_q25!$AI$23</definedName>
    <definedName name="_26_C">q24_q25!$AI$26</definedName>
    <definedName name="_26_D">q24_q25!$AI$29</definedName>
    <definedName name="_26_E">q24_q25!$AI$32</definedName>
    <definedName name="_26_F">q24_q25!$AI$35</definedName>
    <definedName name="_26_G">q24_q25!$AI$41</definedName>
    <definedName name="_27_01ETP">q24_q25!$AC$49</definedName>
    <definedName name="_27_02ETP">q24_q25!$AC$50</definedName>
    <definedName name="_27_03ETP">q24_q25!$AC$52</definedName>
    <definedName name="_28_01">osservazioni!#REF!</definedName>
    <definedName name="_28_02">osservazioni!#REF!</definedName>
    <definedName name="_28_03">osservazioni!#REF!</definedName>
    <definedName name="_28_04">osservazioni!#REF!</definedName>
    <definedName name="_28_05">osservazioni!#REF!</definedName>
    <definedName name="_28_06">osservazioni!#REF!</definedName>
    <definedName name="_28_07">osservazioni!#REF!</definedName>
    <definedName name="_28_08">osservazioni!#REF!</definedName>
    <definedName name="_28_09">osservazioni!#REF!</definedName>
    <definedName name="_28_10">osservazioni!#REF!</definedName>
    <definedName name="_28_11">osservazioni!#REF!</definedName>
    <definedName name="_28_12">osservazioni!#REF!</definedName>
    <definedName name="_28_13">osservazioni!#REF!</definedName>
    <definedName name="_28_14">osservazioni!#REF!</definedName>
    <definedName name="_28_15">osservazioni!#REF!</definedName>
    <definedName name="_28_A">osservazioni!#REF!</definedName>
    <definedName name="_28_B">osservazioni!#REF!</definedName>
    <definedName name="_28_C">osservazioni!#REF!</definedName>
    <definedName name="_3_01">'q2-q3'!$Y$17</definedName>
    <definedName name="_3_02">'q2-q3'!$Y$18</definedName>
    <definedName name="_3_03">'q2-q3'!$Y$19</definedName>
    <definedName name="_3_04">'q2-q3'!$Y$20</definedName>
    <definedName name="_3_05">'q2-q3'!$Y$21</definedName>
    <definedName name="_3_06">'q2-q3'!$Y$22</definedName>
    <definedName name="_3_07">'q2-q3'!$Y$23</definedName>
    <definedName name="_301">'q2-q3'!$Y$17:$AB$17</definedName>
    <definedName name="_302">'q2-q3'!$Y$18:$AB$18</definedName>
    <definedName name="_303">'q2-q3'!$Y$19:$AB$19</definedName>
    <definedName name="_304" localSheetId="2">'q2-q3'!$Y$20:$AB$20</definedName>
    <definedName name="_305">'q2-q3'!$Y$21:$AB$21</definedName>
    <definedName name="_306">'q2-q3'!$Y$22:$AB$22</definedName>
    <definedName name="_307">'q2-q3'!$Y$23:$AB$23</definedName>
    <definedName name="_4_01">'q4-q5'!$Z$7</definedName>
    <definedName name="_4_02">'q4-q5'!$Z$8</definedName>
    <definedName name="_4_03">'q4-q5'!$Z$9</definedName>
    <definedName name="_4_04">'q4-q5'!$Z$10</definedName>
    <definedName name="_4_05">'q4-q5'!$Z$11</definedName>
    <definedName name="_4_06">'q4-q5'!$Z$12</definedName>
    <definedName name="_4_07">'q4-q5'!$Z$13</definedName>
    <definedName name="_4_08">'q4-q5'!$Z$14</definedName>
    <definedName name="_4_09">'q4-q5'!$Z$15</definedName>
    <definedName name="_4_10">'q4-q5'!$Z$16</definedName>
    <definedName name="_4_11">'q4-q5'!$Z$17</definedName>
    <definedName name="_4_12">'q4-q5'!$Z$18</definedName>
    <definedName name="_4_13">'q4-q5'!$Z$19</definedName>
    <definedName name="_4_14">'q4-q5'!$Z$20</definedName>
    <definedName name="_4_15">'q4-q5'!$Z$21</definedName>
    <definedName name="_4_16">'q4-q5'!$Z$22</definedName>
    <definedName name="_4_17">'q4-q5'!$Z$23</definedName>
    <definedName name="_4_18">'q4-q5'!$Z$24</definedName>
    <definedName name="_4_19">'q4-q5'!$Z$25</definedName>
    <definedName name="_4_20">'q4-q5'!$Z$26</definedName>
    <definedName name="_4_21">'q4-q5'!$Z$27</definedName>
    <definedName name="_4_22">'q4-q5'!$Z$29</definedName>
    <definedName name="_5_01">'q4-q5'!$J$40</definedName>
    <definedName name="_5_02">'q4-q5'!$J$41</definedName>
    <definedName name="_5_03">'q4-q5'!$J$42</definedName>
    <definedName name="_5_41">'q4-q5'!$J$43</definedName>
    <definedName name="_5_42">'q4-q5'!$J$44</definedName>
    <definedName name="_501">'q4-q5'!$J$40:$Q$40</definedName>
    <definedName name="_501P1">'q4-q5'!$R$40:$Y$40</definedName>
    <definedName name="_501P2">'q4-q5'!$Z$40:$AG$40</definedName>
    <definedName name="_502">'q4-q5'!$J$41:$Q$41</definedName>
    <definedName name="_502P1">'q4-q5'!$R$41:$Y$41</definedName>
    <definedName name="_502P2">'q4-q5'!$Z$41:$AG$41</definedName>
    <definedName name="_503">'q4-q5'!$J$42:$Q$42</definedName>
    <definedName name="_503P1">'q4-q5'!$R$42:$Y$42</definedName>
    <definedName name="_503P2">'q4-q5'!$Z$42:$AG$42</definedName>
    <definedName name="_505">'q4-q5'!$J$45:$Q$45</definedName>
    <definedName name="_505P1">'q4-q5'!$R$45:$Y$45</definedName>
    <definedName name="_505P2">'q4-q5'!$Z$45:$AG$45</definedName>
    <definedName name="_506">'q4-q5'!$J$46:$Q$46</definedName>
    <definedName name="_506P1">'q4-q5'!$R$46:$Y$46</definedName>
    <definedName name="_506P2">'q4-q5'!$Z$46:$AG$46</definedName>
    <definedName name="_507">'q4-q5'!$J$47:$Q$47</definedName>
    <definedName name="_507P1">'q4-q5'!$R$47:$Y$47</definedName>
    <definedName name="_507P2">'q4-q5'!$Z$47:$AG$47</definedName>
    <definedName name="_508">'q4-q5'!$J$48:$Q$48</definedName>
    <definedName name="_508P1">'q4-q5'!$R$48:$Y$48</definedName>
    <definedName name="_508P2">'q4-q5'!$Z$48:$AG$48</definedName>
    <definedName name="_509">'q4-q5'!$J$49:$Q$49</definedName>
    <definedName name="_509P1">'q4-q5'!$R$49:$Y$49</definedName>
    <definedName name="_509P2">'q4-q5'!$Z$49:$AG$49</definedName>
    <definedName name="_510">'q4-q5'!$J$50:$Q$50</definedName>
    <definedName name="_510P1">'q4-q5'!$R$50:$Y$50</definedName>
    <definedName name="_510P2">'q4-q5'!$Z$50:$AG$50</definedName>
    <definedName name="_511">'q4-q5'!$J$51:$Q$51</definedName>
    <definedName name="_511P1">'q4-q5'!$R$51:$Y$51</definedName>
    <definedName name="_511P2">'q4-q5'!$Z$51:$AG$51</definedName>
    <definedName name="_512">'q4-q5'!$J$52:$Q$52</definedName>
    <definedName name="_512P1">'q4-q5'!$R$52:$Y$52</definedName>
    <definedName name="_512P2">'q4-q5'!$Z$52:$AG$52</definedName>
    <definedName name="_513">'q4-q5'!$J$53:$Q$53</definedName>
    <definedName name="_513P1">'q4-q5'!$R$53:$Y$53</definedName>
    <definedName name="_513P2">'q4-q5'!$Z$53:$AG$53</definedName>
    <definedName name="_514">'q4-q5'!$J$54:$Q$54</definedName>
    <definedName name="_514P1">'q4-q5'!$R$54:$Y$54</definedName>
    <definedName name="_514P2">'q4-q5'!$Z$54:$AG$54</definedName>
    <definedName name="_515">'q4-q5'!$J$55:$Q$55</definedName>
    <definedName name="_515P1">'q4-q5'!$R$55:$Y$55</definedName>
    <definedName name="_515P2">'q4-q5'!$Z$55:$AG$55</definedName>
    <definedName name="_516">'q4-q5'!$J$56:$Q$56</definedName>
    <definedName name="_516P1">'q4-q5'!$R$56:$Y$56</definedName>
    <definedName name="_516P2">'q4-q5'!$Z$56:$AG$56</definedName>
    <definedName name="_517">'q4-q5'!$J$57:$Q$57</definedName>
    <definedName name="_517P1">'q4-q5'!$R$57:$Y$57</definedName>
    <definedName name="_517P2">'q4-q5'!$Z$57:$AG$57</definedName>
    <definedName name="_518">'q4-q5'!$J$58:$Q$58</definedName>
    <definedName name="_518P1">'q4-q5'!$R$58:$Y$58</definedName>
    <definedName name="_518P2">'q4-q5'!$Z$58:$AG$58</definedName>
    <definedName name="_519">'q4-q5'!$J$59:$Q$59</definedName>
    <definedName name="_519P1">'q4-q5'!$R$59:$Y$59</definedName>
    <definedName name="_519P2">'q4-q5'!$Z$59:$AG$59</definedName>
    <definedName name="_520">'q4-q5'!$J$60:$Q$60</definedName>
    <definedName name="_520P1">'q4-q5'!$R$60:$Y$60</definedName>
    <definedName name="_520P2">'q4-q5'!$Z$60:$AG$60</definedName>
    <definedName name="_521P1">'q4-q5'!$R$62:$Y$62</definedName>
    <definedName name="_521P2">'q4-q5'!$Z$62:$AG$62</definedName>
    <definedName name="_541">'q4-q5'!$J$43:$Q$43</definedName>
    <definedName name="_541P1">'q4-q5'!$R$43:$Y$43</definedName>
    <definedName name="_541P2">'q4-q5'!$Z$43:$AG$43</definedName>
    <definedName name="_542">'q4-q5'!$J$44:$Q$44</definedName>
    <definedName name="_542P1">'q4-q5'!$R$44:$Y$44</definedName>
    <definedName name="_542P2">'q4-q5'!$Z$44:$AG$44</definedName>
    <definedName name="_601">'q6-q7'!$AD$8:$AI$8</definedName>
    <definedName name="_602">'q6-q7'!$AD$10:$AI$10</definedName>
    <definedName name="_603">'q6-q7'!$AD$12:$AI$12</definedName>
    <definedName name="_604">'q6-q7'!$AD$14:$AI$14</definedName>
    <definedName name="_605">'q6-q7'!$AD$16:$AI$16</definedName>
    <definedName name="_606">'q6-q7'!$AD$18:$AI$18</definedName>
    <definedName name="_607">'q6-q7'!$AD$20:$AI$20</definedName>
    <definedName name="_608">'q6-q7'!$AD$22:$AI$22</definedName>
    <definedName name="_609">'q6-q7'!$AD$24:$AI$24</definedName>
    <definedName name="_610">'q6-q7'!$AD$26:$AI$26</definedName>
    <definedName name="_611">'q6-q7'!$AD$28:$AI$28</definedName>
    <definedName name="_612">'q6-q7'!$AD$30:$AI$30</definedName>
    <definedName name="_613">'q6-q7'!$AD$34:$AI$34</definedName>
    <definedName name="_701">'q6-q7'!$AD$42:$AI$42</definedName>
    <definedName name="_702">'q6-q7'!$AD$43:$AI$43</definedName>
    <definedName name="_703">'q6-q7'!$AD$44:$AI$44</definedName>
    <definedName name="_704">'q6-q7'!$AD$45:$AI$45</definedName>
    <definedName name="_801">'q8'!$AE$7:$AJ$7</definedName>
    <definedName name="_802">'q8'!$AE$8:$AJ$8</definedName>
    <definedName name="_803">'q8'!$AE$9:$AJ$9</definedName>
    <definedName name="_804">'q8'!$AE$10:$AJ$10</definedName>
    <definedName name="_805">'q8'!$AE$11:$AJ$11</definedName>
    <definedName name="_806">'q8'!$AE$12</definedName>
    <definedName name="_807">'q8'!$AE$14</definedName>
    <definedName name="_901">'q9-q10'!$S$11:$X$11</definedName>
    <definedName name="_902">'q9-q10'!$S$12:$X$12</definedName>
    <definedName name="_903">'q9-q10'!$S$13:$X$13</definedName>
    <definedName name="_904">'q9-q10'!$S$14:$X$14</definedName>
    <definedName name="_905">'q9-q10'!$S$17:$X$17</definedName>
    <definedName name="_906">'q9-q10'!$S$18</definedName>
    <definedName name="_907">'q9-q10'!$S$19:$X$19</definedName>
    <definedName name="_908">'q9-q10'!$S$21:$X$21</definedName>
    <definedName name="_909">'q9-q10'!$S$22</definedName>
    <definedName name="_910">'q9-q10'!$S$23:$X$23</definedName>
    <definedName name="_911">'q9-q10'!$S$24:$X$24</definedName>
    <definedName name="_912">'q9-q10'!$S$25:$X$25</definedName>
    <definedName name="_913">'q9-q10'!$S$28:$X$28</definedName>
    <definedName name="_914">'q9-q10'!$S$29:$X$29</definedName>
    <definedName name="_915">'q9-q10'!$S$32</definedName>
    <definedName name="_916">'q9-q10'!$S$33</definedName>
    <definedName name="_917">'q9-q10'!$S$36</definedName>
    <definedName name="_918">'q9-q10'!$S$37</definedName>
    <definedName name="_919">'q9-q10'!$S$38</definedName>
    <definedName name="_920">'q9-q10'!$S$41</definedName>
    <definedName name="_S10">'q9-q10'!$S$11</definedName>
    <definedName name="_xlnm.Print_Area" localSheetId="15">osservazioni!$A$1:$AH$24</definedName>
    <definedName name="_xlnm.Print_Area" localSheetId="1">'q1'!$B$1:$AF$32</definedName>
    <definedName name="_xlnm.Print_Area" localSheetId="7">'q11'!$A$1:$N$36</definedName>
    <definedName name="_xlnm.Print_Area" localSheetId="8">'q12-q13'!$A$1:$N$39</definedName>
    <definedName name="_xlnm.Print_Area" localSheetId="9">'q14-q15'!$A$1:$H$61</definedName>
    <definedName name="_xlnm.Print_Area" localSheetId="10">'q16-q17-q18'!$A$1:$L$64</definedName>
    <definedName name="_xlnm.Print_Area" localSheetId="11">'q19-q20'!$A$1:$G$11</definedName>
    <definedName name="_xlnm.Print_Area" localSheetId="12">'q21-q22'!$A$1:$AB$58</definedName>
    <definedName name="_xlnm.Print_Area" localSheetId="13">'q23'!$A$1:$X$35</definedName>
    <definedName name="_xlnm.Print_Area" localSheetId="14">q24_q25!$A$1:$AO$54</definedName>
    <definedName name="_xlnm.Print_Area" localSheetId="2">'q2-q3'!$A$1:$AD$36</definedName>
    <definedName name="_xlnm.Print_Area" localSheetId="3">'q4-q5'!$A$32:$AI$67</definedName>
    <definedName name="_xlnm.Print_Area" localSheetId="4">'q6-q7'!$A$3:$AJ$47</definedName>
    <definedName name="_xlnm.Print_Area" localSheetId="5">'q8'!$A$1:$AK$17</definedName>
    <definedName name="_xlnm.Print_Area" localSheetId="6">'q9-q10'!$A$1:$Y$70</definedName>
    <definedName name="_xlnm.Print_Area" localSheetId="0">Scheda_informativa!$A$1:$K$67</definedName>
    <definedName name="C_01">'q2-q3'!$H$17</definedName>
    <definedName name="C_03_06">'q2-q3'!$Y$22</definedName>
    <definedName name="C_03_07">'q2-q3'!$Y$23</definedName>
    <definedName name="C_2_01" localSheetId="2">'q2-q3'!$H$17</definedName>
    <definedName name="C_3_01" localSheetId="2">'q2-q3'!$Y$17</definedName>
    <definedName name="C_3_02" localSheetId="2">'q2-q3'!$Y$18</definedName>
    <definedName name="C_3_03">'q2-q3'!$Y$19</definedName>
    <definedName name="C_3_04" localSheetId="2">'q2-q3'!$Y$20</definedName>
    <definedName name="C_3_04">'q2-q3'!$Y$20</definedName>
    <definedName name="C_3_05" localSheetId="2">'q2-q3'!$Y$21</definedName>
    <definedName name="C_3_06">'q2-q3'!$Y$22</definedName>
    <definedName name="OSSERVAZIONI">osservazioni!$A$2</definedName>
  </definedNames>
  <calcPr calcId="162913"/>
</workbook>
</file>

<file path=xl/calcChain.xml><?xml version="1.0" encoding="utf-8"?>
<calcChain xmlns="http://schemas.openxmlformats.org/spreadsheetml/2006/main">
  <c r="H28" i="12" l="1"/>
  <c r="Y27" i="45" l="1"/>
  <c r="Y28" i="45"/>
  <c r="Y26" i="45"/>
  <c r="Y22" i="45"/>
  <c r="Y23" i="45"/>
  <c r="Y21" i="45"/>
  <c r="Y13" i="45"/>
  <c r="Y12" i="45"/>
  <c r="Y10" i="45"/>
  <c r="Y9" i="45"/>
  <c r="W27" i="45"/>
  <c r="W28" i="45"/>
  <c r="W26" i="45"/>
  <c r="W22" i="45"/>
  <c r="W23" i="45"/>
  <c r="W21" i="45"/>
  <c r="W13" i="45"/>
  <c r="W12" i="45"/>
  <c r="W10" i="45"/>
  <c r="W9" i="45"/>
  <c r="O9" i="45" l="1"/>
  <c r="F33" i="40" l="1"/>
  <c r="U32" i="40"/>
  <c r="F32" i="40"/>
  <c r="I30" i="45"/>
  <c r="F30" i="40" l="1"/>
  <c r="E43" i="40" l="1"/>
  <c r="T28" i="45" l="1"/>
  <c r="S28" i="45"/>
  <c r="T27" i="45"/>
  <c r="S27" i="45"/>
  <c r="T26" i="45"/>
  <c r="S26" i="45"/>
  <c r="S23" i="45"/>
  <c r="T23" i="45"/>
  <c r="U23" i="45" s="1"/>
  <c r="T22" i="45"/>
  <c r="S22" i="45"/>
  <c r="T21" i="45"/>
  <c r="S21" i="45"/>
  <c r="T10" i="45"/>
  <c r="T12" i="45"/>
  <c r="T13" i="45"/>
  <c r="T9" i="45"/>
  <c r="S10" i="45"/>
  <c r="S12" i="45"/>
  <c r="S13" i="45"/>
  <c r="S9" i="45"/>
  <c r="L30" i="45"/>
  <c r="L15" i="45"/>
  <c r="J30" i="45"/>
  <c r="J15" i="45"/>
  <c r="U13" i="45" l="1"/>
  <c r="U10" i="45"/>
  <c r="U12" i="45"/>
  <c r="U27" i="45"/>
  <c r="U28" i="45"/>
  <c r="U9" i="45"/>
  <c r="U21" i="45"/>
  <c r="U26" i="45"/>
  <c r="U22" i="45"/>
  <c r="L32" i="45"/>
  <c r="J44" i="40" s="1"/>
  <c r="J32" i="45"/>
  <c r="J43" i="40" s="1"/>
  <c r="Y31" i="37"/>
  <c r="AD53" i="32"/>
  <c r="AA53" i="32" s="1"/>
  <c r="AD7" i="32"/>
  <c r="AA6" i="32" s="1"/>
  <c r="AD8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14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12" i="4"/>
  <c r="AR7" i="38"/>
  <c r="P12" i="45" l="1"/>
  <c r="F10" i="40" l="1"/>
  <c r="P28" i="45" l="1"/>
  <c r="P27" i="45"/>
  <c r="P26" i="45"/>
  <c r="P23" i="45"/>
  <c r="P22" i="45"/>
  <c r="P21" i="45"/>
  <c r="O28" i="45"/>
  <c r="O27" i="45"/>
  <c r="O26" i="45"/>
  <c r="O23" i="45"/>
  <c r="O22" i="45"/>
  <c r="O21" i="45"/>
  <c r="P13" i="45"/>
  <c r="O13" i="45"/>
  <c r="O12" i="45"/>
  <c r="P10" i="45"/>
  <c r="O10" i="45"/>
  <c r="P9" i="45"/>
  <c r="Q9" i="45" s="1"/>
  <c r="Q21" i="45" l="1"/>
  <c r="Q27" i="45"/>
  <c r="Q26" i="45"/>
  <c r="Q28" i="45"/>
  <c r="Q23" i="45"/>
  <c r="Q22" i="45"/>
  <c r="Q13" i="45"/>
  <c r="Q10" i="45"/>
  <c r="Q12" i="45"/>
  <c r="AJ27" i="42" l="1"/>
  <c r="AJ23" i="42"/>
  <c r="AJ19" i="42"/>
  <c r="AJ15" i="42"/>
  <c r="AJ11" i="42"/>
  <c r="L12" i="40" l="1"/>
  <c r="N10" i="40" l="1"/>
  <c r="L10" i="40"/>
  <c r="L11" i="40"/>
  <c r="N12" i="40"/>
  <c r="N11" i="40"/>
  <c r="D43" i="40"/>
  <c r="P10" i="40" l="1"/>
  <c r="Z7" i="27"/>
  <c r="Z12" i="27"/>
  <c r="Z18" i="27"/>
  <c r="Z22" i="27"/>
  <c r="R10" i="40" l="1"/>
  <c r="U30" i="35" s="1"/>
  <c r="K30" i="35"/>
  <c r="C59" i="40"/>
  <c r="I36" i="34" l="1"/>
  <c r="I15" i="45"/>
  <c r="I32" i="45" s="1"/>
  <c r="K47" i="35"/>
  <c r="J47" i="35"/>
  <c r="I47" i="35"/>
  <c r="H47" i="35"/>
  <c r="G47" i="35"/>
  <c r="F47" i="35"/>
  <c r="E47" i="35"/>
  <c r="D47" i="35"/>
  <c r="K30" i="45"/>
  <c r="K15" i="45"/>
  <c r="S44" i="32"/>
  <c r="AE14" i="31"/>
  <c r="J17" i="34"/>
  <c r="R14" i="34" s="1"/>
  <c r="L17" i="34"/>
  <c r="T14" i="34" s="1"/>
  <c r="K17" i="34"/>
  <c r="S14" i="34" s="1"/>
  <c r="I17" i="34"/>
  <c r="Q14" i="34" s="1"/>
  <c r="H17" i="34"/>
  <c r="P10" i="34" s="1"/>
  <c r="G17" i="34"/>
  <c r="O10" i="34" s="1"/>
  <c r="O41" i="38"/>
  <c r="W10" i="40"/>
  <c r="F11" i="40"/>
  <c r="F12" i="40"/>
  <c r="F13" i="40"/>
  <c r="F14" i="40"/>
  <c r="W14" i="40" s="1"/>
  <c r="F15" i="40"/>
  <c r="F16" i="40"/>
  <c r="W16" i="40" s="1"/>
  <c r="F17" i="40"/>
  <c r="F18" i="40"/>
  <c r="W18" i="40" s="1"/>
  <c r="F19" i="40"/>
  <c r="F21" i="40"/>
  <c r="W21" i="40" s="1"/>
  <c r="F22" i="40"/>
  <c r="F23" i="40"/>
  <c r="W23" i="40" s="1"/>
  <c r="F24" i="40"/>
  <c r="F25" i="40"/>
  <c r="W25" i="40" s="1"/>
  <c r="F26" i="40"/>
  <c r="F27" i="40"/>
  <c r="W27" i="40" s="1"/>
  <c r="F28" i="40"/>
  <c r="F29" i="40"/>
  <c r="W32" i="40"/>
  <c r="F34" i="40"/>
  <c r="W34" i="40" s="1"/>
  <c r="F35" i="40"/>
  <c r="F36" i="40"/>
  <c r="W36" i="40" s="1"/>
  <c r="F37" i="40"/>
  <c r="F38" i="40"/>
  <c r="W38" i="40" s="1"/>
  <c r="F39" i="40"/>
  <c r="F40" i="40"/>
  <c r="W40" i="40" s="1"/>
  <c r="F41" i="40"/>
  <c r="V40" i="40"/>
  <c r="V38" i="40"/>
  <c r="V36" i="40"/>
  <c r="V34" i="40"/>
  <c r="V32" i="40"/>
  <c r="V29" i="40"/>
  <c r="V27" i="40"/>
  <c r="V25" i="40"/>
  <c r="V23" i="40"/>
  <c r="V21" i="40"/>
  <c r="V18" i="40"/>
  <c r="V16" i="40"/>
  <c r="V14" i="40"/>
  <c r="V12" i="40"/>
  <c r="V10" i="40"/>
  <c r="U40" i="40"/>
  <c r="U38" i="40"/>
  <c r="U36" i="40"/>
  <c r="U34" i="40"/>
  <c r="U29" i="40"/>
  <c r="U27" i="40"/>
  <c r="U25" i="40"/>
  <c r="U23" i="40"/>
  <c r="U21" i="40"/>
  <c r="U18" i="40"/>
  <c r="U16" i="40"/>
  <c r="U14" i="40"/>
  <c r="U12" i="40"/>
  <c r="U10" i="40"/>
  <c r="G36" i="34"/>
  <c r="AD45" i="1"/>
  <c r="R62" i="27"/>
  <c r="F57" i="40"/>
  <c r="F56" i="40"/>
  <c r="F55" i="40"/>
  <c r="H25" i="12"/>
  <c r="H22" i="12"/>
  <c r="H18" i="12"/>
  <c r="T30" i="35"/>
  <c r="S30" i="35"/>
  <c r="R30" i="35"/>
  <c r="E59" i="40"/>
  <c r="D59" i="40"/>
  <c r="E44" i="40"/>
  <c r="Q30" i="35" s="1"/>
  <c r="O30" i="35"/>
  <c r="D44" i="40"/>
  <c r="P30" i="35" s="1"/>
  <c r="N30" i="35"/>
  <c r="J30" i="35"/>
  <c r="I30" i="35"/>
  <c r="H30" i="35"/>
  <c r="G30" i="35"/>
  <c r="F30" i="35"/>
  <c r="E30" i="35"/>
  <c r="D30" i="35"/>
  <c r="AD34" i="1"/>
  <c r="L36" i="34"/>
  <c r="K36" i="34"/>
  <c r="J36" i="34"/>
  <c r="H36" i="34"/>
  <c r="Z62" i="27"/>
  <c r="S65" i="32"/>
  <c r="AF16" i="12"/>
  <c r="Z11" i="37"/>
  <c r="Y23" i="12"/>
  <c r="AU19" i="38" s="1"/>
  <c r="J62" i="27"/>
  <c r="A1" i="14"/>
  <c r="W12" i="40" l="1"/>
  <c r="F43" i="40"/>
  <c r="W42" i="40" s="1"/>
  <c r="K32" i="45"/>
  <c r="K44" i="40" s="1"/>
  <c r="W29" i="40"/>
  <c r="J11" i="40"/>
  <c r="J10" i="40"/>
  <c r="J12" i="40"/>
  <c r="F44" i="40"/>
  <c r="J13" i="40" s="1"/>
  <c r="Q10" i="34"/>
  <c r="R10" i="34"/>
  <c r="Z29" i="27"/>
  <c r="Q11" i="34"/>
  <c r="V42" i="40"/>
  <c r="F59" i="40"/>
  <c r="U42" i="40"/>
  <c r="K43" i="40"/>
  <c r="H17" i="12"/>
  <c r="H34" i="12" s="1"/>
  <c r="R11" i="34"/>
  <c r="AB46" i="32" l="1"/>
  <c r="Q12" i="34"/>
  <c r="R12" i="34"/>
  <c r="AK6" i="27"/>
  <c r="AN5" i="1" l="1"/>
  <c r="AN14" i="31"/>
  <c r="AT19" i="38"/>
</calcChain>
</file>

<file path=xl/sharedStrings.xml><?xml version="1.0" encoding="utf-8"?>
<sst xmlns="http://schemas.openxmlformats.org/spreadsheetml/2006/main" count="583" uniqueCount="395">
  <si>
    <t>ISTITUZIONE</t>
  </si>
  <si>
    <t xml:space="preserve">          </t>
  </si>
  <si>
    <t xml:space="preserve">RILEVAZIONE STATISTICA SULLA RICERCA E SVILUPPO </t>
  </si>
  <si>
    <t>NELLE ISTITUZIONI PUBBLICHE</t>
  </si>
  <si>
    <t>CONSUNTIVO 2021 - DATI PRELIMINARI 2022 E PREVISIONI 2023</t>
  </si>
  <si>
    <t xml:space="preserve">Per eventuali chiarimenti rivolgersi a:      </t>
  </si>
  <si>
    <t>ISTAT - Servizio SEC</t>
  </si>
  <si>
    <t>E-mail: rsweb@istat.it</t>
  </si>
  <si>
    <t>Denominazione</t>
  </si>
  <si>
    <t xml:space="preserve">Indirizzo </t>
  </si>
  <si>
    <t>Comune</t>
  </si>
  <si>
    <t>Cap</t>
  </si>
  <si>
    <t>Provincia</t>
  </si>
  <si>
    <t>Codice fiscale</t>
  </si>
  <si>
    <t>Telefono</t>
  </si>
  <si>
    <t>Fax</t>
  </si>
  <si>
    <t>E-mail</t>
  </si>
  <si>
    <t xml:space="preserve"> </t>
  </si>
  <si>
    <t>sito web dell'ente:</t>
  </si>
  <si>
    <t>Incaricato alla compilazione:</t>
  </si>
  <si>
    <t xml:space="preserve">
</t>
  </si>
  <si>
    <t>Nel presente questionario vanno riportati i dati relativi all'attività di ricerca e sviluppo (R&amp;S) svolta dal Vostro ente nel 2021 e nel 2022 e quella prevista per il 2023, secondo le definizioni riportate di seguito e nelle istruzioni allegate al questionario.</t>
  </si>
  <si>
    <t>Ai fini della compilazione del questionario, l’attività di ricerca e sviluppo (R&amp;S) viene definita come:
“il complesso di lavori creativi intrapresi in modo sistematico sia per accrescere l'insieme delle conoscenze (ivi compresa la conoscenza dell'uomo, della cultura e della società), sia per utilizzare dette conoscenze per nuove applicazioni".</t>
  </si>
  <si>
    <t>Nel questionario si distinguono le spese per attività di ricerca e sviluppo INTRA-MUROS, cioè quelle spese sostenute per le attività di R&amp;S svolte dall’ente con proprio personale e con proprie attrezzature, dalle spese per ricerca e sviluppo EXTRA-MUROS che comprendono tutte le spese per R&amp;S commissionata a soggetti esterni.</t>
  </si>
  <si>
    <t>1 - INFORMAZIONI SULL'ATTIVITÀ DI RICERCA E SVILUPPO (R&amp;S) SVOLTA DALL'ENTE</t>
  </si>
  <si>
    <t>Nel 2021 l'ente ha svolto attività di R&amp;S INTRA-MUROS (associata, o meno, a R&amp;S EXTRA-MUROS)</t>
  </si>
  <si>
    <t xml:space="preserve">Selezionare la casella a destra
ATTENZIONE ! L’ente deve proseguire nella compilazione dell’intero questionario a partire dal quesito 2 </t>
  </si>
  <si>
    <t>Nel 2021 l'ente non ha svolto attività di R&amp;S INTRA-MUROS ma ha commissionato attività di R&amp;S ad altri soggetti (R&amp;S EXTRA-MUROS).</t>
  </si>
  <si>
    <t xml:space="preserve">Selezionare la casella a destra 
ATTENZIONE ! L’ente deve compilare il quesito 3 e la scheda informativa </t>
  </si>
  <si>
    <t>Quesito 
3</t>
  </si>
  <si>
    <t>Scheda
informativa</t>
  </si>
  <si>
    <t>Nel 2021 l'ente non ha svolto né attività di R&amp;S INTRA-MUROS né attività di R&amp;S EXTRA-MUROS, ma prevede di sostenere spese per R&amp;S INTRA-MUROS nel corso del 2022 o del 2023.</t>
  </si>
  <si>
    <t>Selezionare la  casella a destra 
ATTENZIONE! L’ente deve compilare il quesito 5 relativamente alle colonne riferite al 2022 e al 2023, il quesito 18 e la scheda informativa</t>
  </si>
  <si>
    <t>Quesito 
5</t>
  </si>
  <si>
    <t>Quesito 
18</t>
  </si>
  <si>
    <t>fgfgfg</t>
  </si>
  <si>
    <t>hghghghgh</t>
  </si>
  <si>
    <t>Nel 2021 l'ente non ha svolto né attività di R&amp;S INTRA-MUROS, né attività di R&amp;S EXTRA-MUROS ma ha sostenuto spese per R&amp;S (indifferentemente INTRA-MUROS o EXTRA-MUROS) nel corso del 2019 o del 2020.</t>
  </si>
  <si>
    <t>Selezionare la casella a destra
ATTENZIONE! L’ente deve compilare solo la scheda informativa</t>
  </si>
  <si>
    <t>Dal 2019 l'ente non svolge attività di R&amp;S INTRA-MUROS o attività di R&amp;S EXTRA-MUROS e non prevede di sostenere nel futuro spese per R&amp;S INTRA-MUROS.</t>
  </si>
  <si>
    <t xml:space="preserve">Selezionare la casella a destra 
ATTENZIONE! L’ente deve compilare solo la scheda informativa </t>
  </si>
  <si>
    <t>Attenzione! Se la cella si colora di rosso c'è un errore di coerenza con le informazioni inserite in precedenza o in altri riquadri del questionario</t>
  </si>
  <si>
    <r>
      <t xml:space="preserve">Nota bene: la spesa espressa in euro va </t>
    </r>
    <r>
      <rPr>
        <b/>
        <u/>
        <sz val="11"/>
        <rFont val="Arial"/>
        <family val="2"/>
      </rPr>
      <t>sempre</t>
    </r>
    <r>
      <rPr>
        <b/>
        <sz val="11"/>
        <rFont val="Arial"/>
        <family val="2"/>
      </rPr>
      <t xml:space="preserve"> divisa per mille e arrotondata (per cui  50.491 Euro diventa 50 mentre 50.550 Euro sarà 51) </t>
    </r>
  </si>
  <si>
    <t xml:space="preserve"> 2 - SPESE SOSTENUTE DALL'ENTE PER ATTIVITÀ DI R&amp;S INTRA-MUROS PER VOCE ECONOMICA. ANNO 2021
</t>
  </si>
  <si>
    <r>
      <t xml:space="preserve">3 - SPESE SOSTENUTE PER ATTIVITÀ DI R&amp;S EXTRA-MUROS COMMISSIONATE DALL’ENTE A SOGGETTI ESTERNI (1). ANNO 2021
</t>
    </r>
    <r>
      <rPr>
        <i/>
        <sz val="10"/>
        <color indexed="63"/>
        <rFont val="Arial"/>
        <family val="2"/>
      </rPr>
      <t>(Inserire i dati in migliaia di Euro)</t>
    </r>
    <r>
      <rPr>
        <b/>
        <i/>
        <sz val="10"/>
        <color indexed="63"/>
        <rFont val="Arial"/>
        <family val="2"/>
      </rPr>
      <t xml:space="preserve">
</t>
    </r>
  </si>
  <si>
    <t>(Inserire i dati in migliaia di Euro)</t>
  </si>
  <si>
    <t xml:space="preserve"> a) Spese correnti (b+f+i)</t>
  </si>
  <si>
    <t xml:space="preserve"> a) Imprese italiane</t>
  </si>
  <si>
    <t>301</t>
  </si>
  <si>
    <t>b)</t>
  </si>
  <si>
    <t xml:space="preserve"> Spese per personale interno impegnato in R&amp;S (dipendenti) (c+d+e)</t>
  </si>
  <si>
    <t xml:space="preserve"> b) Imprese estere</t>
  </si>
  <si>
    <t>302</t>
  </si>
  <si>
    <t>c)</t>
  </si>
  <si>
    <t>Ricercatori</t>
  </si>
  <si>
    <t xml:space="preserve"> c) Centri di ricerca, istituzioni e laboratori privati italiani</t>
  </si>
  <si>
    <t>303</t>
  </si>
  <si>
    <t>d)</t>
  </si>
  <si>
    <t>Tecnici</t>
  </si>
  <si>
    <t xml:space="preserve"> d) Centri di ricerca, istituzioni e laboratori pubblici italiani</t>
  </si>
  <si>
    <t xml:space="preserve">e) </t>
  </si>
  <si>
    <t>Altro personale di supporto</t>
  </si>
  <si>
    <t xml:space="preserve"> e) Università pubbliche e private italiane</t>
  </si>
  <si>
    <t xml:space="preserve">f) </t>
  </si>
  <si>
    <t>Spese per personale esterno impegnato in R&amp;S (g+h)</t>
  </si>
  <si>
    <t xml:space="preserve"> f) Istituzioni pubbliche o private estere</t>
  </si>
  <si>
    <t>g)</t>
  </si>
  <si>
    <t>Spese per contratti co.co.co, lavoratori a progetto, assegnisti di ricerca</t>
  </si>
  <si>
    <t xml:space="preserve"> TOTALE</t>
  </si>
  <si>
    <t>h)</t>
  </si>
  <si>
    <t>Spese per rapporti di consulenza</t>
  </si>
  <si>
    <t>i)</t>
  </si>
  <si>
    <t>Altre spese correnti (1) (l+m)</t>
  </si>
  <si>
    <t>l)</t>
  </si>
  <si>
    <t>Acquisto di materiale di consumo per R&amp;S intra-muros</t>
  </si>
  <si>
    <t>(1) Nel quesito devono essere indicate le spese per attività di ricerca commissionata dall’ente a strutture esterne, pubbliche e private, nel corso del 2021.</t>
  </si>
  <si>
    <t>m)</t>
  </si>
  <si>
    <t>Acquisto di servizi per R&amp;S intra-muros</t>
  </si>
  <si>
    <t xml:space="preserve"> n) </t>
  </si>
  <si>
    <t>Spese in conto capitale (2) (o+p+q)</t>
  </si>
  <si>
    <t>o)</t>
  </si>
  <si>
    <t>Aree ed immobili</t>
  </si>
  <si>
    <t>p)</t>
  </si>
  <si>
    <t>Impianti, attrezzature e beni mobili</t>
  </si>
  <si>
    <t>q)</t>
  </si>
  <si>
    <t>Software</t>
  </si>
  <si>
    <t>r)</t>
  </si>
  <si>
    <t>Diritti di brevetto industriale e opere dell'ingegno</t>
  </si>
  <si>
    <t>216</t>
  </si>
  <si>
    <t xml:space="preserve"> TOTALE (a+n) </t>
  </si>
  <si>
    <t xml:space="preserve">(1) Escluse le spese per ricerca commissionate a soggetti esterni da riportare nel riquadro 3.
(2) Escluse le quote di ammortamento.
</t>
  </si>
  <si>
    <t xml:space="preserve"> 4 - SPESE PER ATTIVITA’ DI R&amp;S INTRA-MUROS PER FONTE DI FINANZIAMENTO. ANNO 2021
(Inserire i dati in migliaia di Euro)
</t>
  </si>
  <si>
    <t>Spesa</t>
  </si>
  <si>
    <t>Amministrazioni pubbliche</t>
  </si>
  <si>
    <t>- Amministrazioni pubbliche centrali e contributi 5X1000 irpef</t>
  </si>
  <si>
    <r>
      <t xml:space="preserve">             </t>
    </r>
    <r>
      <rPr>
        <i/>
        <sz val="8"/>
        <color indexed="63"/>
        <rFont val="Arial"/>
        <family val="2"/>
      </rPr>
      <t>di cui</t>
    </r>
    <r>
      <rPr>
        <sz val="8"/>
        <color indexed="63"/>
        <rFont val="Arial"/>
        <family val="2"/>
      </rPr>
      <t>: programmi nazionali del Ministero Istruzione Università e Ricerca</t>
    </r>
  </si>
  <si>
    <t>- Amministrazioni pubbliche locali</t>
  </si>
  <si>
    <t>- Altri soggetti pubblici italiani (inclusi enti di ricerca come CNR, ENEA, ecc.)</t>
  </si>
  <si>
    <t xml:space="preserve"> Imprese</t>
  </si>
  <si>
    <t>- Imprese italiane</t>
  </si>
  <si>
    <t>- Imprese estere UE</t>
  </si>
  <si>
    <t>- Imprese estere NON UE</t>
  </si>
  <si>
    <t>Università pubbliche e private italiane</t>
  </si>
  <si>
    <t xml:space="preserve">Soggetti privati italiani (associazioni, fondazioni, ecc. ) </t>
  </si>
  <si>
    <t>Fonti di finanziamento UE</t>
  </si>
  <si>
    <t xml:space="preserve">- Istituzioni pubbliche </t>
  </si>
  <si>
    <t>- Istituzioni private  (associazioni, fondazioni, ecc.)</t>
  </si>
  <si>
    <t xml:space="preserve">- Università pubbliche e private </t>
  </si>
  <si>
    <t xml:space="preserve"> Fonti di finanziamento estere NON UE</t>
  </si>
  <si>
    <t>Organismi internazionali e esteri</t>
  </si>
  <si>
    <t xml:space="preserve"> di cui: Commissione Europea </t>
  </si>
  <si>
    <t xml:space="preserve"> TOTALE (1)</t>
  </si>
  <si>
    <t>(1) Il totale della spesa deve corrispondere al totale del quesito 2.</t>
  </si>
  <si>
    <t xml:space="preserve">5 - SPESE PER ATTIVITA’ DI R&amp;S INTRA-MUROS PER REGIONE. ANNO 2021, DATI PRELIMINARI 2022 E PREVISIONI 2023
(Inserire i dati in migliaia di Euro)
</t>
  </si>
  <si>
    <t>2022 (2)</t>
  </si>
  <si>
    <t>2023 (2)</t>
  </si>
  <si>
    <t xml:space="preserve">Piemonte             </t>
  </si>
  <si>
    <t>Valle d’Aosta</t>
  </si>
  <si>
    <t>Lombardia</t>
  </si>
  <si>
    <t>Provincia di Trento</t>
  </si>
  <si>
    <t>Provincia di Bolzano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</si>
  <si>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</si>
  <si>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</si>
  <si>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</si>
  <si>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</si>
  <si>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</si>
  <si>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</si>
  <si>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</si>
  <si>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</si>
  <si>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</si>
  <si>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</si>
  <si>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</si>
  <si>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</si>
  <si>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</si>
  <si>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</si>
  <si>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</si>
  <si>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</si>
  <si>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 (1)</t>
  </si>
  <si>
    <t xml:space="preserve">(1) Il totale della spesa relativa al 2021 deve corrispondere al totale del quesito 2.
(2) Nel caso non siano previste spese per R&amp;S intra-muros per gli anni 2022 e/o 2023, si prega di inserire il valore 0 in corrispondenza della/e regione/i in cui si è svolta l’attività di ricerca nel 2021.
Nel caso non sia possibile valutare le spese per R&amp;S intra-muros svolte nel 2022 e/o previste per il 2023, si prega di specificarne il motivo nello spazio riservato alle osservazioni. 
</t>
  </si>
  <si>
    <r>
      <t xml:space="preserve">6 - SPESE PER ATTIVITÀ DI R&amp;S INTRA-MUROS PER OBIETTIVI SOCIO-ECONOMICI. ANNO 2021
</t>
    </r>
    <r>
      <rPr>
        <i/>
        <sz val="8"/>
        <color indexed="63"/>
        <rFont val="Arial"/>
        <family val="2"/>
      </rPr>
      <t>(Inserire i dati in migliaia di Euro)</t>
    </r>
    <r>
      <rPr>
        <b/>
        <i/>
        <sz val="8"/>
        <color indexed="63"/>
        <rFont val="Arial"/>
        <family val="2"/>
      </rPr>
      <t xml:space="preserve">
                                                </t>
    </r>
  </si>
  <si>
    <t xml:space="preserve">     CODICI OBIETTIVO   (si veda la Tabella 1 allegata alle istruzioni)</t>
  </si>
  <si>
    <t>SPESA</t>
  </si>
  <si>
    <t>Esplorazione e utilizzazione dell'ambiente terrestre</t>
  </si>
  <si>
    <t>Controllo e tutela dell'ambiente</t>
  </si>
  <si>
    <t>Esplorazione e utilizzazione dello spazio</t>
  </si>
  <si>
    <t>Sistemi di trasporto, di telecomunicazione e altre infrastrutture</t>
  </si>
  <si>
    <t>Produzione, distribuzione e uso razionale dell'energia</t>
  </si>
  <si>
    <t>Produzioni e tecnologie industriali</t>
  </si>
  <si>
    <t xml:space="preserve">Protezione e promozione della salute umana </t>
  </si>
  <si>
    <t>Agricoltura</t>
  </si>
  <si>
    <t>Istruzione e formazione</t>
  </si>
  <si>
    <t>Cultura, tempo libero, religione e altri mezzi di comunicazione di massa</t>
  </si>
  <si>
    <t>Sistemi, strutture e processi politici e sociali</t>
  </si>
  <si>
    <t>Difesa</t>
  </si>
  <si>
    <r>
      <t xml:space="preserve">TOTALE </t>
    </r>
    <r>
      <rPr>
        <b/>
        <sz val="8"/>
        <color indexed="63"/>
        <rFont val="Arial"/>
        <family val="2"/>
      </rPr>
      <t>(1)</t>
    </r>
  </si>
  <si>
    <t xml:space="preserve">  (1) Il totale della spesa deve corrispondere al totale del quesito 2.</t>
  </si>
  <si>
    <r>
      <t xml:space="preserve">7 - SPESE PER ATTIVITÀ DI R&amp;S INTRA-MUROS PER TIPO DI RICERCA. ANNO 2021
</t>
    </r>
    <r>
      <rPr>
        <i/>
        <sz val="8"/>
        <color indexed="63"/>
        <rFont val="Arial"/>
        <family val="2"/>
      </rPr>
      <t>(Inserire i dati in migliaia di Euro)</t>
    </r>
    <r>
      <rPr>
        <b/>
        <i/>
        <sz val="8"/>
        <color indexed="63"/>
        <rFont val="Arial"/>
        <family val="2"/>
      </rPr>
      <t xml:space="preserve">
                                                </t>
    </r>
  </si>
  <si>
    <t xml:space="preserve">    TIPO DI RICERCA</t>
  </si>
  <si>
    <t>Ricerca di base (ricerca teorica)</t>
  </si>
  <si>
    <t>Ricerca applicata</t>
  </si>
  <si>
    <t>Sviluppo sperimentale</t>
  </si>
  <si>
    <r>
      <t xml:space="preserve">8 - SPESE PER ATTIVITÀ DI R&amp;S INTRA-MUROS PER DISCIPLINA SCIENTIFICA. ANNO 2021
</t>
    </r>
    <r>
      <rPr>
        <i/>
        <sz val="8"/>
        <color indexed="63"/>
        <rFont val="Arial"/>
        <family val="2"/>
      </rPr>
      <t>(Inserire i dati in migliaia di Euro)</t>
    </r>
    <r>
      <rPr>
        <b/>
        <i/>
        <sz val="8"/>
        <color indexed="63"/>
        <rFont val="Arial"/>
        <family val="2"/>
      </rPr>
      <t xml:space="preserve">
                                                </t>
    </r>
  </si>
  <si>
    <t xml:space="preserve">      DISCIPLINE SCIENTIFICHE (si consulti la Tabella 2 allegata alle istruzioni) </t>
  </si>
  <si>
    <t>Scienze naturali</t>
  </si>
  <si>
    <t>Scienze ingegneristiche e ricerca tecnologica</t>
  </si>
  <si>
    <t>Scienze mediche e sanitarie</t>
  </si>
  <si>
    <t xml:space="preserve">Scienze agrarie </t>
  </si>
  <si>
    <t>Scienze sociali</t>
  </si>
  <si>
    <t>Studi e ricerche in ambito umanistico e nelle arti</t>
  </si>
  <si>
    <t xml:space="preserve">            Totale (1)</t>
  </si>
  <si>
    <t>fff</t>
  </si>
  <si>
    <t xml:space="preserve">9 – NEL CORSO DEL 2021, L’ENTE HA SVOLTO ATTIVITÁ DI R&amp;S INTRA-MUROS NEL SETTORE DELL'ENERGIA? 
</t>
  </si>
  <si>
    <r>
      <t xml:space="preserve">            </t>
    </r>
    <r>
      <rPr>
        <b/>
        <sz val="10"/>
        <color rgb="FFFF0000"/>
        <rFont val="Arial"/>
        <family val="2"/>
      </rPr>
      <t>SELEZIONARE SI O NO</t>
    </r>
  </si>
  <si>
    <r>
      <t xml:space="preserve">In caso affermativo indicare, relativamente al 2021, la spesa per ciascuna delle seguenti aree di R&amp;S. 
</t>
    </r>
    <r>
      <rPr>
        <i/>
        <sz val="8"/>
        <color indexed="63"/>
        <rFont val="Arial"/>
        <family val="2"/>
      </rPr>
      <t>(Inserire i dati in migliaia di Euro)</t>
    </r>
  </si>
  <si>
    <t>SI</t>
  </si>
  <si>
    <t xml:space="preserve">    AREE DI RICERCA</t>
  </si>
  <si>
    <t>NO</t>
  </si>
  <si>
    <t>Efficienza energetica</t>
  </si>
  <si>
    <t xml:space="preserve">      industria</t>
  </si>
  <si>
    <t xml:space="preserve">          Residenziale e commerciale</t>
  </si>
  <si>
    <t xml:space="preserve">          Trasporti stradali e non stradali</t>
  </si>
  <si>
    <t xml:space="preserve">          Altro sull'efficienza energetica</t>
  </si>
  <si>
    <t>Produzione, trattamento, immagazzinamento ed utilizzo di combustibili fossili: petrolio, gas e carbone</t>
  </si>
  <si>
    <t xml:space="preserve">         Petrolio e gas naturale</t>
  </si>
  <si>
    <t xml:space="preserve">         Carbone</t>
  </si>
  <si>
    <t xml:space="preserve">         Cattura e sequestro CO2</t>
  </si>
  <si>
    <t xml:space="preserve">Fonti rinnovabili di energia </t>
  </si>
  <si>
    <t xml:space="preserve">         Energia solare</t>
  </si>
  <si>
    <t xml:space="preserve">         Energia eolica</t>
  </si>
  <si>
    <t xml:space="preserve">         Biocarburanti </t>
  </si>
  <si>
    <t xml:space="preserve">         Energia geotermica</t>
  </si>
  <si>
    <t xml:space="preserve">         Altre fonti rinnovabili di energia</t>
  </si>
  <si>
    <t>Fissione e fusione nucleare</t>
  </si>
  <si>
    <t xml:space="preserve">         Fissione nucleare</t>
  </si>
  <si>
    <t xml:space="preserve">         Fusione nucleare </t>
  </si>
  <si>
    <t>Utilizzo dell'idrogeno e delle celle a combustibile per la produzione di energia</t>
  </si>
  <si>
    <t xml:space="preserve">         Idrogeno</t>
  </si>
  <si>
    <t xml:space="preserve">         Celle a combustione</t>
  </si>
  <si>
    <t>Altre tecnologie per la conversione, la trasmissione, la distribuzione e lo stoccaggio di energia</t>
  </si>
  <si>
    <t xml:space="preserve">         Generazione elettrica</t>
  </si>
  <si>
    <t xml:space="preserve">         Trasmissione e distribuzione elettrica</t>
  </si>
  <si>
    <t xml:space="preserve">         Accumuli elettrici</t>
  </si>
  <si>
    <t>Altre tecnologie o ricerche sui temi dell'energia</t>
  </si>
  <si>
    <t xml:space="preserve">        Tecnologie trasversali e ricerca di base</t>
  </si>
  <si>
    <t>(1) Il totale della spesa deve essere inferiore (o uguale) al totale del quesito 2.</t>
  </si>
  <si>
    <t xml:space="preserve">10 – NEL CORSO DEL 2021, L’ENTE HA SVOLTO ATTIVITÁ DI R&amp;S INTRA-MUROS NEL SETTORE DELLE NANOTECNOLOGIE?                                </t>
  </si>
  <si>
    <t xml:space="preserve">            SELEZIONARE SI O NO</t>
  </si>
  <si>
    <t>Nanomateriali</t>
  </si>
  <si>
    <t>Nanomateriali e applicazioni delle nanotecnologie per la trasmissione, l’elaborazione e l’immagazzinamento dei dati</t>
  </si>
  <si>
    <t>Applicazioni delle nanotecnologie in campo medico e sanitario e nel settore delle scienze della vita (incluse nano-biotecnologie)</t>
  </si>
  <si>
    <t>Utilizzo delle nanotecnologie nei processi elettro-chimici</t>
  </si>
  <si>
    <t>Utilizzo delle nanotecnologie nel settore dell’energia</t>
  </si>
  <si>
    <t>Sviluppo di processi e apparecchiature per la ricerca sulle nanotecnologie</t>
  </si>
  <si>
    <t>Ricerca non orientata e di base sulle nanotecnologie</t>
  </si>
  <si>
    <r>
      <t xml:space="preserve">11 –  PERSONALE INTERNO ED ESTERNO IMPEGNATO IN ATTIVITA’ DI R&amp;S INTRA-MUROS (1)(2)(3). ANNO 2021
(Numero di persone ed Unità equivalenti a tempo pieno)
</t>
    </r>
    <r>
      <rPr>
        <b/>
        <i/>
        <u/>
        <sz val="8"/>
        <color indexed="63"/>
        <rFont val="Arial"/>
        <family val="2"/>
      </rPr>
      <t>Attenzione</t>
    </r>
    <r>
      <rPr>
        <b/>
        <i/>
        <sz val="8"/>
        <color indexed="63"/>
        <rFont val="Arial"/>
        <family val="2"/>
      </rPr>
      <t>: i dati in unità equivalenti a tempo pieno devono essere riportati con una cifra decimale anche nel caso in cui tale cifra sia pari a zero. Esempio: nove unità di personale = 9,0</t>
    </r>
  </si>
  <si>
    <t>Personale in numero di persone</t>
  </si>
  <si>
    <t>Personale in unità equivalenti a tempo pieno</t>
  </si>
  <si>
    <t>Personale interno impegnato in R&amp;S (dipendenti)</t>
  </si>
  <si>
    <t>Totale persone</t>
  </si>
  <si>
    <t>Di cui: Femmine</t>
  </si>
  <si>
    <t xml:space="preserve">Totale </t>
  </si>
  <si>
    <r>
      <t>RICERCATORI</t>
    </r>
    <r>
      <rPr>
        <sz val="8"/>
        <rFont val="Arial"/>
        <family val="2"/>
      </rPr>
      <t xml:space="preserve"> a tempo determinato</t>
    </r>
  </si>
  <si>
    <r>
      <t>RICERCATORI</t>
    </r>
    <r>
      <rPr>
        <sz val="8"/>
        <rFont val="Arial"/>
        <family val="2"/>
      </rPr>
      <t xml:space="preserve"> a tempo indeterminato</t>
    </r>
  </si>
  <si>
    <r>
      <t>TECNICI / ALTRO PERSONALE</t>
    </r>
    <r>
      <rPr>
        <sz val="8"/>
        <rFont val="Arial"/>
        <family val="2"/>
      </rPr>
      <t xml:space="preserve"> a tempo determinato</t>
    </r>
  </si>
  <si>
    <r>
      <t>TECNICI / ALTRO PERSONALE</t>
    </r>
    <r>
      <rPr>
        <sz val="8"/>
        <rFont val="Arial"/>
        <family val="2"/>
      </rPr>
      <t xml:space="preserve"> a tempo indeterminato</t>
    </r>
  </si>
  <si>
    <t>Totale personale interno (a)</t>
  </si>
  <si>
    <t xml:space="preserve">Personale esterno impegnato in R&amp;S </t>
  </si>
  <si>
    <t>RICERCATORI</t>
  </si>
  <si>
    <t xml:space="preserve">   -       con rapporto di collaborazione coordinata e continuativa (CO.CO.CO) oppure con contratto a progetto (CO.CO.PRO)</t>
  </si>
  <si>
    <t xml:space="preserve"> -       percettori di assegno di ricerca (3)</t>
  </si>
  <si>
    <t>-       con rapporto di consulenza</t>
  </si>
  <si>
    <t>TECNICI / ALTRO PERSONALE</t>
  </si>
  <si>
    <t>Totale personale esterno (b)</t>
  </si>
  <si>
    <t>Totale personale addetto alla R&amp;S (a+b)</t>
  </si>
  <si>
    <t xml:space="preserve">(1) Si ricorda che, in un ente che svolge attività di R&amp;S, deve essere presente almeno un "ricercatore". Ai fini della compilazione del presente questionario si considera come "ricercatore" una figura professionale impegnata nell'ideazione, nella progettazione e nella direzione di attività di R&amp;S, a prescindere dal suo inquadramento contrattuale o dall'essere o meno dipendente dell’ente.
(2) Un’unità di personale impegnata in attività di R&amp;S al 30% del suo tempo lavorativo + un’unità di personale impegnata al 70% rappresentano insieme una unità in equivalente a tempo pieno (e.t.p.). Per ogni addetto impegnato in attività di R&amp;S si assume siano associate almeno 0,1 unità espresse in termini di “equivalenti a tempo pieno”. Esempio: 5 unità di personale devono essere associate ad almeno 0,5 unità in termini di e.t.p.
(3) Si segnala che la remunerazione del personale interno è quella riportata nel quesito 2 alla riga 202, mentre la remunerazione del personale esterno è quella indicata, nello stesso quesito, alla riga 206.
</t>
  </si>
  <si>
    <r>
      <t xml:space="preserve"> 12- PERSONALE IMPEGNATO IN ATTIVITA’ DI R&amp;S INTRA-MUROS PER SESSO E CLASSE DI ETA’. ANNO 2021
</t>
    </r>
    <r>
      <rPr>
        <i/>
        <sz val="8"/>
        <rFont val="Arial"/>
        <family val="2"/>
      </rPr>
      <t>(Numero di persone)</t>
    </r>
  </si>
  <si>
    <t>CLASSI DI ETÀ</t>
  </si>
  <si>
    <t>TECNICI</t>
  </si>
  <si>
    <t>ALTRO PERSONALE</t>
  </si>
  <si>
    <t>Maschi</t>
  </si>
  <si>
    <t>Femmine</t>
  </si>
  <si>
    <t>ric m</t>
  </si>
  <si>
    <t>ricF</t>
  </si>
  <si>
    <t>tec/altM</t>
  </si>
  <si>
    <t>tec/altF</t>
  </si>
  <si>
    <t>Meno di 25 anni</t>
  </si>
  <si>
    <t>25 - 34 anni</t>
  </si>
  <si>
    <t>35 - 44 anni</t>
  </si>
  <si>
    <t>45 - 54 anni</t>
  </si>
  <si>
    <t>55 - 64 anni</t>
  </si>
  <si>
    <t>65 anni ed oltre</t>
  </si>
  <si>
    <t>tm</t>
  </si>
  <si>
    <t>tf</t>
  </si>
  <si>
    <t>apm</t>
  </si>
  <si>
    <t>apf</t>
  </si>
  <si>
    <t>TOTALE (1)</t>
  </si>
  <si>
    <t>(1) Il totale del personale deve corrispondere al totale del quesito 11.</t>
  </si>
  <si>
    <r>
      <t xml:space="preserve"> 13 –  PERSONALE IMPEGNATO IN ATTIVITÀ DI R&amp;S INTRA-MUROS PER AREA GEOGRAFICA. ANNO 2021
</t>
    </r>
    <r>
      <rPr>
        <i/>
        <sz val="8"/>
        <rFont val="Arial"/>
        <family val="2"/>
      </rPr>
      <t>(Numero di persone con nazionalità non italiana)</t>
    </r>
  </si>
  <si>
    <t>AREE GEOGRAFICHE</t>
  </si>
  <si>
    <t>UE esclusa Italia</t>
  </si>
  <si>
    <t>Paesi europei extra UE</t>
  </si>
  <si>
    <t>Nord America</t>
  </si>
  <si>
    <t>Sud America</t>
  </si>
  <si>
    <t>Asia</t>
  </si>
  <si>
    <t>Africa</t>
  </si>
  <si>
    <t>Oceania</t>
  </si>
  <si>
    <t>(1) Il totale del personale deve essere inferiore (o uguale) al totale del quesito 12.</t>
  </si>
  <si>
    <t>Nota bene: un’unità di personale impegnata in attività di R&amp;S al 30% del suo tempo lavorativo + un’unità di personale impegnata al 70% rappresentano insieme una unità in equivalente a tempo pieno (e.t.p.). 
Per ogni addetto impegnato in attività di R&amp;S si assume siano associate almeno 0,1 unità espresse in termini di “equivalenti a tempo pieno”. Esempio: 5 unità di personale devono essere associate ad almeno 0,5 unità in termini di e.t.p.</t>
  </si>
  <si>
    <r>
      <t>14 –  PERSONALE IMPEGNATO IN ATTIVITA’ DI R&amp;S INTRA-MUROS</t>
    </r>
    <r>
      <rPr>
        <b/>
        <sz val="8"/>
        <rFont val="Arial"/>
        <family val="2"/>
      </rPr>
      <t xml:space="preserve"> PER SESSO, MANSIONE E TITOLO DI STUDIO (1). ANNO 2021</t>
    </r>
  </si>
  <si>
    <t>(Numero di persone ed unità equivalenti a tempo pieno)</t>
  </si>
  <si>
    <r>
      <t>Attenzione</t>
    </r>
    <r>
      <rPr>
        <sz val="8"/>
        <rFont val="Arial"/>
        <family val="2"/>
      </rPr>
      <t>: i dati in unità equivalenti a tempo pieno devono essere riportati con una cifra decimale anche nel caso in cui tale cifra sia pari a zero. Esempio: nove unità di personale = 9,0</t>
    </r>
  </si>
  <si>
    <r>
      <t>RICERCATORI (</t>
    </r>
    <r>
      <rPr>
        <b/>
        <i/>
        <sz val="8"/>
        <color indexed="10"/>
        <rFont val="Arial"/>
        <family val="2"/>
      </rPr>
      <t>Deve essere sempre presente almeno 1 ricercatore)</t>
    </r>
  </si>
  <si>
    <t>Totale</t>
  </si>
  <si>
    <t>- Dottorato di ricerca</t>
  </si>
  <si>
    <t>numero di persone</t>
  </si>
  <si>
    <t>ETP_RIC</t>
  </si>
  <si>
    <t>NUM_RICM</t>
  </si>
  <si>
    <t>NUM_RICF</t>
  </si>
  <si>
    <t>ETP_RICM</t>
  </si>
  <si>
    <t>ETP_RICF</t>
  </si>
  <si>
    <t>unità in e.t.p.</t>
  </si>
  <si>
    <t>ETP_TEC</t>
  </si>
  <si>
    <t>NUM_TECM</t>
  </si>
  <si>
    <t>NUM_TECF</t>
  </si>
  <si>
    <t>- Laurea (inclusa laurea triennale)</t>
  </si>
  <si>
    <t>ETP_A_PERS</t>
  </si>
  <si>
    <t>NUM_A_PERSM</t>
  </si>
  <si>
    <t>NUM_A_PERSF</t>
  </si>
  <si>
    <t>ETP_TOT</t>
  </si>
  <si>
    <t>- Formazione profess. post-diploma</t>
  </si>
  <si>
    <t>- Diploma di scuola media superiore</t>
  </si>
  <si>
    <t>- Altro titolo di studio</t>
  </si>
  <si>
    <t xml:space="preserve">unità in e.t.p. </t>
  </si>
  <si>
    <r>
      <t xml:space="preserve">numero di persone </t>
    </r>
    <r>
      <rPr>
        <sz val="8"/>
        <rFont val="Arial"/>
        <family val="2"/>
      </rPr>
      <t>(2)</t>
    </r>
  </si>
  <si>
    <t>(2) Il totale del personale (numero di persone) deve corrispondere al totale del quesito 11.</t>
  </si>
  <si>
    <r>
      <t>15 – PERSONALE IMPEGNATO IN ATTIVITA’ DI R&amp;S INTRA-MUROS</t>
    </r>
    <r>
      <rPr>
        <b/>
        <sz val="8"/>
        <rFont val="Arial"/>
        <family val="2"/>
      </rPr>
      <t xml:space="preserve"> PER MANSIONE E TIPO DI RICERCA. ANNO 2021
(Unità equivalenti a tempo pieno)</t>
    </r>
    <r>
      <rPr>
        <sz val="8"/>
        <rFont val="Arial"/>
        <family val="2"/>
      </rPr>
      <t xml:space="preserve">
Attenzione: i dati in unità equivalenti a tempo pieno devono essere riportati con una cifra decimale anche nel caso in cui tale cifra sia pari a zero. Esempio: nove unità di personale = 9,0</t>
    </r>
  </si>
  <si>
    <t>TIPO DI RICERCA</t>
  </si>
  <si>
    <t>TOTALE</t>
  </si>
  <si>
    <t>Ricerca di base</t>
  </si>
  <si>
    <t>**</t>
  </si>
  <si>
    <t>(1) Il totale del personale (e.t.p.) deve corrispondere al totale del quesito 14.</t>
  </si>
  <si>
    <r>
      <t>16 – PERSONALE IMPEGNATO IN ATTIVITA’ DI R&amp;S INTRA-MUROS PER SESSO E REGIONE. ANNO 2021</t>
    </r>
    <r>
      <rPr>
        <sz val="8"/>
        <rFont val="Arial"/>
        <family val="2"/>
      </rPr>
      <t xml:space="preserve">
(Numero di persone ed unità equivalenti a tempo pieno)
Attenzione: i dati in unità equivalenti a tempo pieno devono essere riportati con una cifra decimale anche nel caso in cui tale cifra sia pari a zero. Es. nove unità di personale = 9,0
</t>
    </r>
  </si>
  <si>
    <t>REGIONI</t>
  </si>
  <si>
    <t>TOTALE PERSONALE ADDETTO ALLA R&amp;S</t>
  </si>
  <si>
    <t>di cui: RICERCATORI</t>
  </si>
  <si>
    <t>Numero di persone</t>
  </si>
  <si>
    <t>Unità equivalenti a tempo pieno</t>
  </si>
  <si>
    <t>M</t>
  </si>
  <si>
    <t>F</t>
  </si>
  <si>
    <t>Piemonte</t>
  </si>
  <si>
    <t>Prov. di Trento</t>
  </si>
  <si>
    <t>Prov. di Bolzano</t>
  </si>
  <si>
    <t>Friuli V. Giulia</t>
  </si>
  <si>
    <t>_14_31M</t>
  </si>
  <si>
    <t>_14_31F</t>
  </si>
  <si>
    <t>_14_32M</t>
  </si>
  <si>
    <t>_14_32F</t>
  </si>
  <si>
    <t xml:space="preserve">(1) Il totale del personale (numero di persone ed e.t.p.) deve corrispondere al totale del quesito 14 (rispettivamente righe 1431 e 1432). </t>
  </si>
  <si>
    <r>
      <t xml:space="preserve">17 – PERSONALE IMPEGNATO IN ATTIVITÀ DI R&amp;S INTRA-MUROS PER DISCIPLINA SCIENTIFICA. ANNO 2021
</t>
    </r>
    <r>
      <rPr>
        <sz val="8"/>
        <rFont val="Arial"/>
        <family val="2"/>
      </rPr>
      <t xml:space="preserve">(Numero di persone ed unità equivalenti a tempo pieno)
</t>
    </r>
    <r>
      <rPr>
        <u/>
        <sz val="8"/>
        <rFont val="Arial"/>
        <family val="2"/>
      </rPr>
      <t>Attenzione</t>
    </r>
    <r>
      <rPr>
        <sz val="8"/>
        <rFont val="Arial"/>
        <family val="2"/>
      </rPr>
      <t xml:space="preserve">: i dati in unità equivalenti a tempo pieno devono essere riportati con una cifra decimale anche nel caso in cui tale cifra sia pari a zero. Es. nove unità di personale = 9,0
</t>
    </r>
  </si>
  <si>
    <t xml:space="preserve">La descrizione delle discipline scientifiche è consultabile nella Tabella 2 allegata alle istruzioni.
</t>
  </si>
  <si>
    <r>
      <t xml:space="preserve">18 – PERSONALE IMPEGNATO IN ATTIVITA’ DI R&amp;S INTRA-MUROS - ANNO 2021, DATI PRELIMINARI 2022 E PREVISIONI 2023 (1)
</t>
    </r>
    <r>
      <rPr>
        <sz val="8"/>
        <rFont val="Arial"/>
        <family val="2"/>
      </rPr>
      <t xml:space="preserve">(Numero di persone ed unità equivalenti a tempo pieno)
</t>
    </r>
    <r>
      <rPr>
        <u/>
        <sz val="8"/>
        <rFont val="Arial"/>
        <family val="2"/>
      </rPr>
      <t>Attenzione</t>
    </r>
    <r>
      <rPr>
        <sz val="8"/>
        <rFont val="Arial"/>
        <family val="2"/>
      </rPr>
      <t xml:space="preserve">: i dati in unità equivalenti a tempo pieno devono essere riportati con una cifra decimale anche nel caso in cui tale cifra sia pari a zero. Es. nove unità di personale = 9,0
</t>
    </r>
  </si>
  <si>
    <t>ANNO</t>
  </si>
  <si>
    <t>(1) In coerenza con quanto dichiarato al quesito 5 sui dati preliminari 2021 e di  previsione per il 2022.</t>
  </si>
  <si>
    <t>19 – ATTENZIONE: IL QUESITO 19 NON DEVE ESSERE COMPILATO</t>
  </si>
  <si>
    <t>20 – ATTENZIONE: IL QUESITO 20 NON DEVE ESSERE COMPILATO</t>
  </si>
  <si>
    <t>21 – NEL CORSO DEL 2021 L’ENTE HA SVOLTO ATTIVITÀ DI R&amp;S INTRA-MUROS IN COLLABORAZIONE CON SOGGETTI ESTERNI? (1)</t>
  </si>
  <si>
    <t xml:space="preserve"> SELEZIONARE SI O NO    =&gt;</t>
  </si>
  <si>
    <t>Residenti       in Italia</t>
  </si>
  <si>
    <t>Residenti  all'estero</t>
  </si>
  <si>
    <r>
      <t>In caso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AFFERMATIVO</t>
    </r>
    <r>
      <rPr>
        <b/>
        <i/>
        <sz val="8"/>
        <rFont val="Arial"/>
        <family val="2"/>
      </rPr>
      <t xml:space="preserve"> indicare da quali organismi (sono ammesse più risposte)</t>
    </r>
  </si>
  <si>
    <t xml:space="preserve">  1. CNR</t>
  </si>
  <si>
    <t xml:space="preserve">  2. Altri enti di ricerca pubblici (escluso il CNR)</t>
  </si>
  <si>
    <t xml:space="preserve">  3. Università pubbliche e private </t>
  </si>
  <si>
    <t xml:space="preserve">  4. Altri soggetti  pubblici</t>
  </si>
  <si>
    <t xml:space="preserve">  5. Imprese italiane</t>
  </si>
  <si>
    <t xml:space="preserve">  6. Imprese estere</t>
  </si>
  <si>
    <t xml:space="preserve">  7. Consorzi di ricerca pubblici e privati (compresi quelli cui l'Ente partecipa)</t>
  </si>
  <si>
    <t xml:space="preserve">  8. Commissione Europea</t>
  </si>
  <si>
    <t xml:space="preserve">  9. Altro (specificare nello spazio accanto)</t>
  </si>
  <si>
    <t>(1) Per collaborazione con altre strutture esterne si intende l'insieme dei prodotti di ricerca, semplici o articolati, che siano condotti in regime di compartecipazione di più soggetti, realizzati attraverso l'impiego di rispettive risorse (attrezzature, impianti e personale) ed una fruizione reciproca dei relativi risultati.</t>
  </si>
  <si>
    <t>22 –  INDICARE, CON RIFERIMENTO AI RISULTATI TECNICO-SCIENTIFICI OTTENUTI NEL 2021 DALL’ENTE SULLA BASE DELLA PROPRIA ATTIVITA’ DI R&amp;S INTRA-MUROS:</t>
  </si>
  <si>
    <t>NUMERO</t>
  </si>
  <si>
    <t xml:space="preserve"> 1. Numero totale di articoli pubblicati dai ricercatori dell'Ente/istituzione su riviste scientifiche e tecniche:</t>
  </si>
  <si>
    <t xml:space="preserve">         a. con comitato di valutazione scientifica nazionale</t>
  </si>
  <si>
    <t xml:space="preserve">         b. con comitato di valutazione scientifica internazionale</t>
  </si>
  <si>
    <t xml:space="preserve"> 2. Numero totale di libri e monografie pubblicati dai ricercatori dell'Ente:</t>
  </si>
  <si>
    <t xml:space="preserve">         a. con editori italiani</t>
  </si>
  <si>
    <t xml:space="preserve">         b. con editori stranieri</t>
  </si>
  <si>
    <t xml:space="preserve"> 3. Numero totale di relazioni tecnico-scientifiche dei ricercatori dell'Ente pubblicate in atti di convegni:</t>
  </si>
  <si>
    <t xml:space="preserve">         a. a carattere nazionale</t>
  </si>
  <si>
    <r>
      <t xml:space="preserve">   </t>
    </r>
    <r>
      <rPr>
        <i/>
        <sz val="8"/>
        <rFont val="Arial"/>
        <family val="2"/>
      </rPr>
      <t xml:space="preserve">      b. a carattere internazionale</t>
    </r>
  </si>
  <si>
    <t xml:space="preserve"> 4. Numero di pubblicazioni (bollettini, annuari, riviste) curate dall'Ente ed edite</t>
  </si>
  <si>
    <r>
      <t xml:space="preserve">     </t>
    </r>
    <r>
      <rPr>
        <i/>
        <sz val="8"/>
        <rFont val="Arial"/>
        <family val="2"/>
      </rPr>
      <t xml:space="preserve"> nell'ambito della propria attività editoriale</t>
    </r>
  </si>
  <si>
    <t xml:space="preserve"> 5. Numero di pubblicazioni scientifiche e tecniche diverse dalle precedenti (es. supporti digitali)</t>
  </si>
  <si>
    <t>23 –  VALORIZZAZIONE ECONOMICA DEI RISULTATI DELLA R&amp;S E GESTIONE DEI DIRITTI DI PROPRIETA’ INTELLETTUALE (DPI) NEL 2021</t>
  </si>
  <si>
    <t>1.  Numero di invenzioni per cui è stata depositata domanda di brevetto</t>
  </si>
  <si>
    <t>2.  Diritti di proprietà intellettuale a titolarità dell'Ente, attivi al 31/12/2021 (Numero)</t>
  </si>
  <si>
    <t>a.</t>
  </si>
  <si>
    <t>Brevetti per invenzioni industriali (attivi)</t>
  </si>
  <si>
    <t>b.</t>
  </si>
  <si>
    <t>Nuove varietà vegetali</t>
  </si>
  <si>
    <t>c.</t>
  </si>
  <si>
    <t>Modelli di utilità</t>
  </si>
  <si>
    <t>d.</t>
  </si>
  <si>
    <t>Marchi</t>
  </si>
  <si>
    <t>e.</t>
  </si>
  <si>
    <t>Software e diritti d'autore</t>
  </si>
  <si>
    <t xml:space="preserve">f. </t>
  </si>
  <si>
    <t>Topografia di prodotti a semiconduttori</t>
  </si>
  <si>
    <t xml:space="preserve">g. </t>
  </si>
  <si>
    <t>Altro (specificare nello spazio colorato)</t>
  </si>
  <si>
    <t>3.  Numero di contratti di licenza/opzione per l'utilizzo dei risultati della R&amp;S protetti da DPI  a titolarità dell'Ente stipulati nel 2021</t>
  </si>
  <si>
    <t>4.  Ammontare complessivo delle entrate derivanti da contratti di licenza/opzione attivi nel 2021 (Migliaia di euro)</t>
  </si>
  <si>
    <t>5.  Numero di contratti di cessione di titolarità o di quote di essa relativa a brevetti  o altri DPI stipulati nel 2021</t>
  </si>
  <si>
    <t>6.  Ammontare complessivo delle entrate derivanti da contratti di cessione di titolarità o di quote di essa relativa a brevetti o altri DPI attivi  nel 2021 (Migliaia di euro)</t>
  </si>
  <si>
    <t>7.  Numero di accordi di segretezza (confidencial agreements/secrecy agreements) stipulati nel 2021</t>
  </si>
  <si>
    <r>
      <t xml:space="preserve"> L'ENTE HA UN UFFICIO DI TRASFERIMENTO TECNOLOGICO (UTT) O UN UFFICIO ANALOGO PER GESTIRE I TITOLI DI PROPRIETÀ INTELLETTUALE E LE ATTIVITÀ DI TRASFERIMENTO TECNOLOGICO VERSO SOGGETTI ESTERNI ?                             </t>
    </r>
    <r>
      <rPr>
        <b/>
        <sz val="8"/>
        <color rgb="FFFF0000"/>
        <rFont val="Arial"/>
        <family val="2"/>
      </rPr>
      <t>SELEZIONARE SI O NO</t>
    </r>
  </si>
  <si>
    <t>LA R&amp;S NEL SETTORE DELLE BIOTECNOLOGIE</t>
  </si>
  <si>
    <t xml:space="preserve">1) Definizione di biotecnologia:
Per biotecnologia si intende "l'applicazione di scienza e tecnologia agli organismi viventi (per esempio microrganismi, piante, animali) e loro parti o prodotti, realizzata al fine di ottenere conoscenze, beni e servizi mediante la modificazione di materiali biologici  (viventi o non-viventi)". In particolare, le biotecnologie riguardano:
- L'utilizzazione delle funzioni codificanti del DNA (medicina molecolare; diagnostica genetica; sequenziamento/sintesi/amplificazione del DNA; genetica animale e vegetale).
- La produzione di proteine e molecole da organismi (proteine e peptidi - ormoni e fattori di crescita - recettori / segnalatori cellulari – ferormoni).
- L'utilizzazione di cellule e tessuti (colture cellulari e tissutali - ibridizzazione - fusione cellulare - risposta immunitaria / vaccini - uso di embrioni – clonazione).
- Le tecniche di utilizzazione di organismi sub-cellulari (terapia genica - vettori virali in ambito animale e vegetale).
- L'ingegneria dei processi applicativi in campo biotecnologico (bioreattori - fermentazioni - catalizzatori biologici - bio-processi industriali - recuperi ambientali).
- Costruzione di banche dati su genomi o sequenze di proteine; modellistica di processi biologici complessi.
- Applicazione di strumenti e processi nano-microfabbricati per costruire strumenti per lo studio di biosistemi e l’applicazione nella somministrazione farmaceutica e diagnostica.
</t>
  </si>
  <si>
    <t xml:space="preserve">24 –NEL CORSO DEL 2020 L’ENTE HA SVOLTO O FINANZIATO ATTIVITÁ DI RICERCA E SVILUPPO (R&amp;S) NEL SETTORE DELLE BIOTECNOLOGIE? (1)                                                                                                                                   </t>
  </si>
  <si>
    <t>SELEZIONARE SI O NO</t>
  </si>
  <si>
    <t>In caso di risposta negativa andare direttamente allo spazio riservato alle osservazioni.</t>
  </si>
  <si>
    <r>
      <t xml:space="preserve">In caso di risposta </t>
    </r>
    <r>
      <rPr>
        <b/>
        <sz val="8"/>
        <color rgb="FFFF0000"/>
        <rFont val="Arial"/>
        <family val="2"/>
      </rPr>
      <t>AFFERMATIVA</t>
    </r>
    <r>
      <rPr>
        <b/>
        <sz val="8"/>
        <rFont val="Arial"/>
        <family val="2"/>
      </rPr>
      <t xml:space="preserve"> andare al quesito 25.</t>
    </r>
  </si>
  <si>
    <r>
      <t xml:space="preserve">25 – SPESE SOSTENUTE DALL’ENTE PER ATTIVITA’ DI R&amp;S INTRA-MUROS NEL SETTORE DELLE BIOTECNOLOGIE PER AREA DI RICERCA. ANNO 2021
</t>
    </r>
    <r>
      <rPr>
        <sz val="8"/>
        <rFont val="Arial"/>
        <family val="2"/>
      </rPr>
      <t>(Inserire i dati in migliaia di Euro)</t>
    </r>
  </si>
  <si>
    <t>AREE DI RICERCA</t>
  </si>
  <si>
    <t>_3_07</t>
  </si>
  <si>
    <t>Utilizzazione delle funzioni codificanti del DNA</t>
  </si>
  <si>
    <t>Produzione di proteine e altre molecole da organismi</t>
  </si>
  <si>
    <t>Utilizzazione di cellule e tessuti</t>
  </si>
  <si>
    <t xml:space="preserve">Tecniche di utilizzazione </t>
  </si>
  <si>
    <t>Tecniche di utilizzazione di organismi sub-cellulari</t>
  </si>
  <si>
    <t>Ingegneria dei processi applicativi in campo biotecnologico</t>
  </si>
  <si>
    <t>Biologia dei sistemi / Bio-informatica</t>
  </si>
  <si>
    <t>Nano-biotecologie</t>
  </si>
  <si>
    <t>SPAZIO RISERVATO AD EVENTUALI OSSERVAZIONI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</si>
</sst>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_-;\-* #,##0_-;_-* &quot;-&quot;_-;_-@_-"/>
    <numFmt numFmtId="165" formatCode="_-* #,##0.00_-;\-* #,##0.00_-;_-* &quot;-&quot;??_-;_-@_-"/>
    <numFmt numFmtId="166" formatCode="00000"/>
    <numFmt numFmtId="167" formatCode="_-[$€]\ * #,##0.00_-;\-[$€]\ * #,##0.00_-;_-[$€]\ * &quot;-&quot;??_-;_-@_-"/>
    <numFmt numFmtId="168" formatCode="_-* #,##0_-;\-* #,##0_-;_-* &quot;-&quot;??_-;_-@_-"/>
    <numFmt numFmtId="169" formatCode="#,##0.0"/>
    <numFmt numFmtId="170" formatCode="_-* #,##0.0_-;\-* #,##0.0_-;_-* &quot;-&quot;?_-;_-@_-"/>
    <numFmt numFmtId="171" formatCode="0.0"/>
    <numFmt numFmtId="172" formatCode="000000000"/>
  </numFmts>
  <fonts count="137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9"/>
      <color indexed="63"/>
      <name val="Comic Sans MS"/>
      <family val="4"/>
    </font>
    <font>
      <sz val="10"/>
      <color indexed="63"/>
      <name val="Comic Sans MS"/>
      <family val="4"/>
    </font>
    <font>
      <sz val="8"/>
      <color indexed="63"/>
      <name val="Comic Sans MS"/>
      <family val="4"/>
    </font>
    <font>
      <b/>
      <sz val="8"/>
      <color indexed="63"/>
      <name val="Comic Sans MS"/>
      <family val="4"/>
    </font>
    <font>
      <b/>
      <sz val="10"/>
      <color indexed="63"/>
      <name val="Comic Sans MS"/>
      <family val="4"/>
    </font>
    <font>
      <b/>
      <sz val="9"/>
      <color indexed="63"/>
      <name val="Comic Sans MS"/>
      <family val="4"/>
    </font>
    <font>
      <b/>
      <sz val="6"/>
      <color indexed="63"/>
      <name val="Comic Sans MS"/>
      <family val="4"/>
    </font>
    <font>
      <b/>
      <sz val="13"/>
      <color indexed="63"/>
      <name val="Comic Sans MS"/>
      <family val="4"/>
    </font>
    <font>
      <sz val="9"/>
      <name val="Comic Sans MS"/>
      <family val="4"/>
    </font>
    <font>
      <sz val="9"/>
      <color indexed="10"/>
      <name val="Comic Sans MS"/>
      <family val="4"/>
    </font>
    <font>
      <b/>
      <sz val="9"/>
      <name val="Comic Sans MS"/>
      <family val="4"/>
    </font>
    <font>
      <sz val="8"/>
      <name val="Comic Sans MS"/>
      <family val="4"/>
    </font>
    <font>
      <sz val="8"/>
      <color indexed="9"/>
      <name val="Comic Sans MS"/>
      <family val="4"/>
    </font>
    <font>
      <sz val="10"/>
      <name val="Comic Sans MS"/>
      <family val="4"/>
    </font>
    <font>
      <sz val="9"/>
      <color indexed="9"/>
      <name val="Comic Sans MS"/>
      <family val="4"/>
    </font>
    <font>
      <b/>
      <sz val="9"/>
      <color indexed="10"/>
      <name val="Comic Sans MS"/>
      <family val="4"/>
    </font>
    <font>
      <b/>
      <sz val="9"/>
      <color indexed="9"/>
      <name val="Comic Sans MS"/>
      <family val="4"/>
    </font>
    <font>
      <sz val="10"/>
      <color indexed="9"/>
      <name val="Comic Sans MS"/>
      <family val="4"/>
    </font>
    <font>
      <sz val="8"/>
      <color indexed="10"/>
      <name val="Comic Sans MS"/>
      <family val="4"/>
    </font>
    <font>
      <sz val="7"/>
      <color indexed="9"/>
      <name val="Comic Sans MS"/>
      <family val="4"/>
    </font>
    <font>
      <sz val="9"/>
      <color indexed="18"/>
      <name val="Comic Sans MS"/>
      <family val="4"/>
    </font>
    <font>
      <sz val="8"/>
      <color indexed="18"/>
      <name val="Comic Sans MS"/>
      <family val="4"/>
    </font>
    <font>
      <i/>
      <sz val="9"/>
      <name val="Century Schoolbook"/>
      <family val="1"/>
    </font>
    <font>
      <i/>
      <sz val="9"/>
      <color indexed="63"/>
      <name val="Century Schoolbook"/>
      <family val="1"/>
    </font>
    <font>
      <i/>
      <sz val="10"/>
      <color indexed="63"/>
      <name val="Century Schoolbook"/>
      <family val="1"/>
    </font>
    <font>
      <i/>
      <sz val="9"/>
      <color indexed="9"/>
      <name val="Century Schoolbook"/>
      <family val="1"/>
    </font>
    <font>
      <sz val="9"/>
      <color indexed="10"/>
      <name val="Comic Sans MS"/>
      <family val="4"/>
    </font>
    <font>
      <b/>
      <sz val="8"/>
      <color indexed="10"/>
      <name val="Comic Sans MS"/>
      <family val="4"/>
    </font>
    <font>
      <b/>
      <sz val="8"/>
      <color indexed="9"/>
      <name val="Comic Sans MS"/>
      <family val="4"/>
    </font>
    <font>
      <sz val="7"/>
      <name val="Arial"/>
      <family val="2"/>
    </font>
    <font>
      <b/>
      <sz val="7"/>
      <name val="Arial"/>
      <family val="2"/>
    </font>
    <font>
      <sz val="9"/>
      <color indexed="63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2"/>
      <name val="Comic Sans MS"/>
      <family val="4"/>
    </font>
    <font>
      <i/>
      <sz val="8"/>
      <name val="Arial"/>
      <family val="2"/>
    </font>
    <font>
      <sz val="8"/>
      <color indexed="63"/>
      <name val="Arial"/>
      <family val="2"/>
    </font>
    <font>
      <sz val="11"/>
      <color indexed="63"/>
      <name val="Arial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u/>
      <sz val="10"/>
      <color indexed="63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8"/>
      <color indexed="21"/>
      <name val="Arial"/>
      <family val="2"/>
    </font>
    <font>
      <i/>
      <sz val="10"/>
      <color indexed="21"/>
      <name val="Arial"/>
      <family val="2"/>
    </font>
    <font>
      <i/>
      <sz val="9"/>
      <color indexed="63"/>
      <name val="Arial"/>
      <family val="2"/>
    </font>
    <font>
      <i/>
      <sz val="9"/>
      <name val="Arial"/>
      <family val="2"/>
    </font>
    <font>
      <b/>
      <sz val="13"/>
      <color indexed="63"/>
      <name val="Arial"/>
      <family val="2"/>
    </font>
    <font>
      <sz val="14"/>
      <color indexed="63"/>
      <name val="Arial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u/>
      <sz val="9"/>
      <name val="Arial"/>
      <family val="2"/>
    </font>
    <font>
      <b/>
      <i/>
      <sz val="10"/>
      <color indexed="63"/>
      <name val="Arial"/>
      <family val="2"/>
    </font>
    <font>
      <i/>
      <sz val="10"/>
      <color indexed="63"/>
      <name val="Arial"/>
      <family val="2"/>
    </font>
    <font>
      <b/>
      <sz val="8"/>
      <color indexed="63"/>
      <name val="Arial"/>
      <family val="2"/>
    </font>
    <font>
      <sz val="7"/>
      <color indexed="63"/>
      <name val="Arial"/>
      <family val="2"/>
    </font>
    <font>
      <b/>
      <sz val="9"/>
      <color indexed="63"/>
      <name val="Arial"/>
      <family val="2"/>
    </font>
    <font>
      <b/>
      <i/>
      <sz val="8"/>
      <color indexed="63"/>
      <name val="Arial"/>
      <family val="2"/>
    </font>
    <font>
      <i/>
      <sz val="8"/>
      <color indexed="63"/>
      <name val="Arial"/>
      <family val="2"/>
    </font>
    <font>
      <b/>
      <sz val="9"/>
      <color indexed="10"/>
      <name val="Arial"/>
      <family val="2"/>
    </font>
    <font>
      <b/>
      <sz val="10"/>
      <color indexed="49"/>
      <name val="Arial"/>
      <family val="2"/>
    </font>
    <font>
      <b/>
      <i/>
      <sz val="8"/>
      <color indexed="10"/>
      <name val="Arial"/>
      <family val="2"/>
    </font>
    <font>
      <b/>
      <i/>
      <sz val="9"/>
      <name val="Arial"/>
      <family val="2"/>
    </font>
    <font>
      <sz val="12"/>
      <color indexed="63"/>
      <name val="Arial"/>
      <family val="2"/>
    </font>
    <font>
      <i/>
      <sz val="8"/>
      <color indexed="63"/>
      <name val="Century Schoolbook"/>
      <family val="1"/>
    </font>
    <font>
      <i/>
      <sz val="12"/>
      <name val="Arial"/>
      <family val="2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b/>
      <u/>
      <sz val="12"/>
      <color indexed="63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b/>
      <i/>
      <u/>
      <sz val="8"/>
      <color indexed="63"/>
      <name val="Arial"/>
      <family val="2"/>
    </font>
    <font>
      <sz val="11"/>
      <color rgb="FFFF0000"/>
      <name val="Calibri"/>
      <family val="2"/>
      <scheme val="minor"/>
    </font>
    <font>
      <sz val="10"/>
      <color theme="0"/>
      <name val="Comic Sans MS"/>
      <family val="4"/>
    </font>
    <font>
      <sz val="9"/>
      <color theme="0"/>
      <name val="Comic Sans MS"/>
      <family val="4"/>
    </font>
    <font>
      <b/>
      <sz val="8"/>
      <color theme="0"/>
      <name val="Comic Sans MS"/>
      <family val="4"/>
    </font>
    <font>
      <b/>
      <sz val="10"/>
      <color theme="0"/>
      <name val="Comic Sans MS"/>
      <family val="4"/>
    </font>
    <font>
      <sz val="8"/>
      <color theme="0"/>
      <name val="Comic Sans MS"/>
      <family val="4"/>
    </font>
    <font>
      <sz val="7"/>
      <color theme="0"/>
      <name val="Comic Sans MS"/>
      <family val="4"/>
    </font>
    <font>
      <b/>
      <sz val="9"/>
      <color theme="0"/>
      <name val="Comic Sans MS"/>
      <family val="4"/>
    </font>
    <font>
      <b/>
      <sz val="7"/>
      <color theme="0"/>
      <name val="Comic Sans MS"/>
      <family val="4"/>
    </font>
    <font>
      <i/>
      <sz val="9"/>
      <color theme="0"/>
      <name val="Century Schoolbook"/>
      <family val="1"/>
    </font>
    <font>
      <b/>
      <i/>
      <sz val="9"/>
      <color theme="0"/>
      <name val="Century Schoolbook"/>
      <family val="1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color rgb="FFFF0000"/>
      <name val="Comic Sans MS"/>
      <family val="4"/>
    </font>
    <font>
      <b/>
      <sz val="10"/>
      <color theme="0"/>
      <name val="Arial"/>
      <family val="2"/>
    </font>
    <font>
      <i/>
      <sz val="8"/>
      <color theme="0"/>
      <name val="Century Schoolbook"/>
      <family val="1"/>
    </font>
    <font>
      <b/>
      <sz val="9"/>
      <color rgb="FF00B050"/>
      <name val="Britannic Bold"/>
      <family val="2"/>
    </font>
    <font>
      <b/>
      <sz val="10"/>
      <color rgb="FF0070C0"/>
      <name val="Arial"/>
      <family val="2"/>
    </font>
    <font>
      <b/>
      <i/>
      <sz val="11"/>
      <color rgb="FF0070C0"/>
      <name val="Arial"/>
      <family val="2"/>
    </font>
    <font>
      <b/>
      <i/>
      <sz val="12"/>
      <color rgb="FF0070C0"/>
      <name val="Arial"/>
      <family val="2"/>
    </font>
    <font>
      <b/>
      <i/>
      <sz val="12"/>
      <color theme="0"/>
      <name val="Arial"/>
      <family val="2"/>
    </font>
    <font>
      <b/>
      <sz val="12"/>
      <color rgb="FFFF0000"/>
      <name val="Comic Sans MS"/>
      <family val="4"/>
    </font>
    <font>
      <sz val="8"/>
      <color rgb="FF000000"/>
      <name val="Calibri"/>
      <family val="2"/>
    </font>
    <font>
      <b/>
      <sz val="7"/>
      <color indexed="63"/>
      <name val="Arial"/>
      <family val="2"/>
    </font>
    <font>
      <sz val="8"/>
      <color rgb="FFFF0000"/>
      <name val="Arial"/>
      <family val="2"/>
    </font>
    <font>
      <b/>
      <sz val="9"/>
      <color rgb="FFFF0000"/>
      <name val="Comic Sans MS"/>
      <family val="4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theme="5"/>
      <name val="Arial"/>
      <family val="2"/>
    </font>
    <font>
      <b/>
      <sz val="9"/>
      <color theme="5"/>
      <name val="Arial"/>
      <family val="2"/>
    </font>
    <font>
      <sz val="10"/>
      <color theme="5"/>
      <name val="Arial"/>
      <family val="2"/>
    </font>
    <font>
      <sz val="8"/>
      <color theme="5"/>
      <name val="Arial"/>
      <family val="2"/>
    </font>
    <font>
      <b/>
      <sz val="10"/>
      <color theme="5"/>
      <name val="Arial"/>
      <family val="2"/>
    </font>
    <font>
      <u/>
      <sz val="10"/>
      <color theme="5"/>
      <name val="Arial"/>
      <family val="2"/>
    </font>
    <font>
      <b/>
      <sz val="11"/>
      <color indexed="63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gray0625">
        <bgColor theme="3" tint="-0.24994659260841701"/>
      </patternFill>
    </fill>
    <fill>
      <patternFill patternType="gray0625">
        <fgColor auto="1"/>
        <bgColor theme="4" tint="-0.24994659260841701"/>
      </patternFill>
    </fill>
    <fill>
      <patternFill patternType="gray125">
        <fgColor auto="1"/>
        <bgColor theme="3" tint="0.39988402966399123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96" fillId="0" borderId="0" applyNumberFormat="0" applyFill="0" applyBorder="0" applyAlignment="0" applyProtection="0"/>
  </cellStyleXfs>
  <cellXfs count="9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13" fillId="0" borderId="0" xfId="0" applyFont="1"/>
    <xf numFmtId="1" fontId="2" fillId="0" borderId="0" xfId="0" applyNumberFormat="1" applyFont="1" applyAlignment="1">
      <alignment horizontal="center"/>
    </xf>
    <xf numFmtId="0" fontId="11" fillId="0" borderId="0" xfId="0" applyFont="1"/>
    <xf numFmtId="0" fontId="8" fillId="0" borderId="0" xfId="0" applyFont="1"/>
    <xf numFmtId="0" fontId="9" fillId="0" borderId="0" xfId="0" applyFont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/>
    <xf numFmtId="0" fontId="14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5" fillId="0" borderId="0" xfId="0" applyFont="1"/>
    <xf numFmtId="0" fontId="28" fillId="0" borderId="0" xfId="0" applyFont="1"/>
    <xf numFmtId="0" fontId="27" fillId="0" borderId="0" xfId="0" applyFont="1"/>
    <xf numFmtId="0" fontId="24" fillId="0" borderId="0" xfId="0" applyFont="1"/>
    <xf numFmtId="0" fontId="28" fillId="2" borderId="0" xfId="0" applyFont="1" applyFill="1"/>
    <xf numFmtId="0" fontId="26" fillId="2" borderId="0" xfId="0" applyFont="1" applyFill="1"/>
    <xf numFmtId="0" fontId="26" fillId="0" borderId="0" xfId="0" applyFont="1"/>
    <xf numFmtId="0" fontId="28" fillId="0" borderId="0" xfId="0" applyFont="1" applyAlignment="1">
      <alignment vertical="center"/>
    </xf>
    <xf numFmtId="0" fontId="5" fillId="0" borderId="0" xfId="0" applyFont="1"/>
    <xf numFmtId="0" fontId="2" fillId="0" borderId="0" xfId="0" applyFont="1"/>
    <xf numFmtId="0" fontId="14" fillId="0" borderId="0" xfId="0" applyFont="1" applyAlignment="1">
      <alignment horizontal="right" vertical="top"/>
    </xf>
    <xf numFmtId="0" fontId="19" fillId="0" borderId="0" xfId="0" applyFont="1"/>
    <xf numFmtId="0" fontId="31" fillId="0" borderId="0" xfId="0" applyFont="1"/>
    <xf numFmtId="0" fontId="30" fillId="0" borderId="0" xfId="0" applyFont="1"/>
    <xf numFmtId="0" fontId="33" fillId="0" borderId="0" xfId="0" applyFont="1" applyAlignment="1">
      <alignment horizontal="left" vertical="top" wrapText="1"/>
    </xf>
    <xf numFmtId="0" fontId="34" fillId="0" borderId="0" xfId="0" applyFont="1"/>
    <xf numFmtId="0" fontId="35" fillId="2" borderId="0" xfId="0" applyFont="1" applyFill="1"/>
    <xf numFmtId="0" fontId="35" fillId="0" borderId="0" xfId="0" applyFont="1"/>
    <xf numFmtId="0" fontId="40" fillId="0" borderId="0" xfId="0" applyFont="1"/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2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3" xfId="0" applyFont="1" applyBorder="1"/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5" fillId="2" borderId="0" xfId="0" applyFont="1" applyFill="1"/>
    <xf numFmtId="0" fontId="32" fillId="0" borderId="0" xfId="0" applyFont="1"/>
    <xf numFmtId="0" fontId="4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4" fillId="0" borderId="5" xfId="0" applyFont="1" applyBorder="1" applyAlignment="1">
      <alignment horizontal="justify" vertical="center" wrapText="1"/>
    </xf>
    <xf numFmtId="0" fontId="44" fillId="0" borderId="0" xfId="0" applyFont="1" applyAlignment="1">
      <alignment horizontal="justify" vertical="center" wrapText="1"/>
    </xf>
    <xf numFmtId="0" fontId="36" fillId="0" borderId="0" xfId="0" applyFont="1" applyAlignment="1">
      <alignment vertical="center"/>
    </xf>
    <xf numFmtId="0" fontId="47" fillId="0" borderId="0" xfId="0" applyFont="1"/>
    <xf numFmtId="0" fontId="4" fillId="0" borderId="0" xfId="0" applyFont="1" applyAlignment="1">
      <alignment vertical="center" wrapText="1"/>
    </xf>
    <xf numFmtId="0" fontId="43" fillId="0" borderId="3" xfId="0" applyFont="1" applyBorder="1" applyAlignment="1">
      <alignment horizontal="justify" vertical="center" wrapText="1"/>
    </xf>
    <xf numFmtId="1" fontId="24" fillId="0" borderId="0" xfId="0" applyNumberFormat="1" applyFont="1"/>
    <xf numFmtId="0" fontId="49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1" fillId="0" borderId="0" xfId="0" applyFont="1" applyAlignment="1">
      <alignment horizontal="justify" vertical="top"/>
    </xf>
    <xf numFmtId="0" fontId="99" fillId="0" borderId="0" xfId="0" applyFont="1" applyAlignment="1">
      <alignment horizontal="justify" vertical="top"/>
    </xf>
    <xf numFmtId="0" fontId="104" fillId="0" borderId="0" xfId="0" applyFont="1" applyAlignment="1">
      <alignment horizontal="left" vertical="top"/>
    </xf>
    <xf numFmtId="0" fontId="98" fillId="0" borderId="0" xfId="0" applyFont="1" applyAlignment="1">
      <alignment vertical="center"/>
    </xf>
    <xf numFmtId="0" fontId="105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0" fontId="107" fillId="0" borderId="0" xfId="0" applyFont="1"/>
    <xf numFmtId="0" fontId="109" fillId="0" borderId="0" xfId="0" applyFont="1"/>
    <xf numFmtId="0" fontId="109" fillId="2" borderId="0" xfId="0" applyFont="1" applyFill="1"/>
    <xf numFmtId="0" fontId="107" fillId="2" borderId="0" xfId="0" applyFont="1" applyFill="1" applyProtection="1">
      <protection hidden="1"/>
    </xf>
    <xf numFmtId="0" fontId="107" fillId="2" borderId="0" xfId="0" applyFont="1" applyFill="1"/>
    <xf numFmtId="0" fontId="108" fillId="0" borderId="0" xfId="0" applyFont="1"/>
    <xf numFmtId="0" fontId="4" fillId="0" borderId="9" xfId="0" applyFont="1" applyBorder="1" applyAlignment="1">
      <alignment horizontal="center"/>
    </xf>
    <xf numFmtId="0" fontId="111" fillId="0" borderId="0" xfId="0" applyFont="1"/>
    <xf numFmtId="0" fontId="43" fillId="0" borderId="0" xfId="0" applyFont="1" applyAlignment="1">
      <alignment vertical="center" wrapText="1"/>
    </xf>
    <xf numFmtId="0" fontId="46" fillId="0" borderId="10" xfId="0" applyFont="1" applyBorder="1"/>
    <xf numFmtId="0" fontId="45" fillId="0" borderId="1" xfId="0" applyFont="1" applyBorder="1"/>
    <xf numFmtId="0" fontId="45" fillId="0" borderId="0" xfId="0" applyFont="1" applyAlignment="1">
      <alignment vertical="center"/>
    </xf>
    <xf numFmtId="0" fontId="45" fillId="0" borderId="0" xfId="0" applyFont="1"/>
    <xf numFmtId="0" fontId="55" fillId="0" borderId="0" xfId="1" applyFont="1" applyBorder="1" applyAlignment="1" applyProtection="1">
      <alignment vertical="center"/>
    </xf>
    <xf numFmtId="0" fontId="51" fillId="0" borderId="1" xfId="0" applyFont="1" applyBorder="1"/>
    <xf numFmtId="0" fontId="51" fillId="0" borderId="5" xfId="0" applyFont="1" applyBorder="1"/>
    <xf numFmtId="0" fontId="45" fillId="0" borderId="2" xfId="0" applyFont="1" applyBorder="1"/>
    <xf numFmtId="0" fontId="45" fillId="0" borderId="3" xfId="0" applyFont="1" applyBorder="1"/>
    <xf numFmtId="0" fontId="45" fillId="0" borderId="4" xfId="0" applyFont="1" applyBorder="1"/>
    <xf numFmtId="0" fontId="64" fillId="0" borderId="0" xfId="0" applyFont="1"/>
    <xf numFmtId="0" fontId="65" fillId="0" borderId="0" xfId="0" applyFont="1"/>
    <xf numFmtId="0" fontId="66" fillId="2" borderId="0" xfId="0" applyFont="1" applyFill="1"/>
    <xf numFmtId="0" fontId="67" fillId="0" borderId="0" xfId="0" applyFont="1" applyAlignment="1">
      <alignment wrapText="1"/>
    </xf>
    <xf numFmtId="170" fontId="51" fillId="0" borderId="9" xfId="0" applyNumberFormat="1" applyFont="1" applyBorder="1"/>
    <xf numFmtId="0" fontId="2" fillId="0" borderId="5" xfId="0" applyFont="1" applyBorder="1"/>
    <xf numFmtId="0" fontId="4" fillId="0" borderId="1" xfId="0" applyFont="1" applyBorder="1"/>
    <xf numFmtId="0" fontId="4" fillId="0" borderId="5" xfId="0" applyFont="1" applyBorder="1"/>
    <xf numFmtId="0" fontId="3" fillId="0" borderId="5" xfId="0" applyFont="1" applyBorder="1"/>
    <xf numFmtId="0" fontId="4" fillId="0" borderId="0" xfId="0" applyFont="1" applyAlignment="1">
      <alignment horizontal="left"/>
    </xf>
    <xf numFmtId="0" fontId="4" fillId="0" borderId="3" xfId="0" applyFont="1" applyBorder="1"/>
    <xf numFmtId="0" fontId="2" fillId="3" borderId="11" xfId="0" applyFont="1" applyFill="1" applyBorder="1"/>
    <xf numFmtId="0" fontId="3" fillId="3" borderId="10" xfId="0" applyFont="1" applyFill="1" applyBorder="1"/>
    <xf numFmtId="0" fontId="5" fillId="3" borderId="10" xfId="0" applyFont="1" applyFill="1" applyBorder="1"/>
    <xf numFmtId="0" fontId="2" fillId="3" borderId="10" xfId="0" applyFont="1" applyFill="1" applyBorder="1"/>
    <xf numFmtId="1" fontId="2" fillId="3" borderId="10" xfId="0" applyNumberFormat="1" applyFont="1" applyFill="1" applyBorder="1" applyAlignment="1">
      <alignment horizontal="center"/>
    </xf>
    <xf numFmtId="0" fontId="3" fillId="3" borderId="12" xfId="0" applyFont="1" applyFill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3" xfId="0" applyFont="1" applyBorder="1"/>
    <xf numFmtId="0" fontId="4" fillId="0" borderId="14" xfId="0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9" fontId="5" fillId="0" borderId="0" xfId="0" applyNumberFormat="1" applyFont="1" applyAlignment="1">
      <alignment horizontal="right"/>
    </xf>
    <xf numFmtId="0" fontId="61" fillId="0" borderId="5" xfId="0" applyFont="1" applyBorder="1"/>
    <xf numFmtId="0" fontId="46" fillId="0" borderId="0" xfId="0" applyFont="1"/>
    <xf numFmtId="0" fontId="46" fillId="0" borderId="1" xfId="0" applyFont="1" applyBorder="1"/>
    <xf numFmtId="0" fontId="45" fillId="0" borderId="15" xfId="0" applyFont="1" applyBorder="1"/>
    <xf numFmtId="0" fontId="45" fillId="0" borderId="16" xfId="0" applyFont="1" applyBorder="1"/>
    <xf numFmtId="0" fontId="45" fillId="0" borderId="17" xfId="0" applyFont="1" applyBorder="1"/>
    <xf numFmtId="0" fontId="73" fillId="0" borderId="5" xfId="0" applyFont="1" applyBorder="1"/>
    <xf numFmtId="0" fontId="74" fillId="0" borderId="0" xfId="0" applyFont="1"/>
    <xf numFmtId="0" fontId="75" fillId="0" borderId="0" xfId="0" applyFont="1" applyAlignment="1">
      <alignment horizontal="left"/>
    </xf>
    <xf numFmtId="164" fontId="51" fillId="0" borderId="1" xfId="0" applyNumberFormat="1" applyFont="1" applyBorder="1" applyAlignment="1">
      <alignment horizontal="center"/>
    </xf>
    <xf numFmtId="0" fontId="74" fillId="0" borderId="5" xfId="0" applyFont="1" applyBorder="1"/>
    <xf numFmtId="0" fontId="51" fillId="0" borderId="0" xfId="0" quotePrefix="1" applyFont="1" applyAlignment="1">
      <alignment horizontal="right"/>
    </xf>
    <xf numFmtId="0" fontId="73" fillId="0" borderId="5" xfId="0" applyFont="1" applyBorder="1" applyAlignment="1">
      <alignment wrapText="1" readingOrder="1"/>
    </xf>
    <xf numFmtId="0" fontId="74" fillId="0" borderId="0" xfId="0" applyFont="1" applyAlignment="1">
      <alignment vertical="center"/>
    </xf>
    <xf numFmtId="0" fontId="46" fillId="0" borderId="0" xfId="0" applyFont="1" applyAlignment="1">
      <alignment wrapText="1"/>
    </xf>
    <xf numFmtId="0" fontId="51" fillId="0" borderId="0" xfId="0" applyFont="1" applyAlignment="1">
      <alignment horizontal="left" wrapText="1"/>
    </xf>
    <xf numFmtId="0" fontId="74" fillId="0" borderId="0" xfId="0" quotePrefix="1" applyFont="1" applyAlignment="1">
      <alignment horizontal="right"/>
    </xf>
    <xf numFmtId="0" fontId="51" fillId="0" borderId="0" xfId="0" applyFont="1"/>
    <xf numFmtId="0" fontId="51" fillId="0" borderId="0" xfId="0" applyFont="1" applyAlignment="1">
      <alignment horizontal="left"/>
    </xf>
    <xf numFmtId="0" fontId="51" fillId="0" borderId="0" xfId="0" quotePrefix="1" applyFont="1" applyAlignment="1">
      <alignment horizontal="left"/>
    </xf>
    <xf numFmtId="0" fontId="74" fillId="0" borderId="5" xfId="0" applyFont="1" applyBorder="1" applyAlignment="1">
      <alignment horizontal="left"/>
    </xf>
    <xf numFmtId="0" fontId="46" fillId="0" borderId="0" xfId="0" applyFont="1" applyAlignment="1">
      <alignment vertical="center" wrapText="1"/>
    </xf>
    <xf numFmtId="0" fontId="51" fillId="0" borderId="0" xfId="0" applyFont="1" applyAlignment="1">
      <alignment horizontal="center"/>
    </xf>
    <xf numFmtId="0" fontId="73" fillId="2" borderId="0" xfId="0" quotePrefix="1" applyFont="1" applyFill="1"/>
    <xf numFmtId="0" fontId="46" fillId="2" borderId="0" xfId="0" applyFont="1" applyFill="1"/>
    <xf numFmtId="0" fontId="75" fillId="2" borderId="0" xfId="0" quotePrefix="1" applyFont="1" applyFill="1" applyAlignment="1">
      <alignment horizontal="right"/>
    </xf>
    <xf numFmtId="0" fontId="7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5" fillId="2" borderId="1" xfId="0" applyFont="1" applyFill="1" applyBorder="1"/>
    <xf numFmtId="0" fontId="74" fillId="0" borderId="0" xfId="0" applyFont="1" applyAlignment="1">
      <alignment horizontal="left"/>
    </xf>
    <xf numFmtId="0" fontId="74" fillId="0" borderId="0" xfId="0" applyFont="1" applyAlignment="1">
      <alignment wrapText="1"/>
    </xf>
    <xf numFmtId="0" fontId="76" fillId="0" borderId="0" xfId="0" applyFont="1" applyAlignment="1">
      <alignment vertical="top"/>
    </xf>
    <xf numFmtId="0" fontId="73" fillId="0" borderId="0" xfId="0" applyFont="1"/>
    <xf numFmtId="0" fontId="45" fillId="0" borderId="0" xfId="0" applyFont="1" applyAlignment="1">
      <alignment horizontal="right"/>
    </xf>
    <xf numFmtId="164" fontId="51" fillId="0" borderId="0" xfId="0" applyNumberFormat="1" applyFont="1"/>
    <xf numFmtId="164" fontId="51" fillId="0" borderId="0" xfId="0" applyNumberFormat="1" applyFont="1" applyAlignment="1">
      <alignment horizontal="center"/>
    </xf>
    <xf numFmtId="0" fontId="75" fillId="0" borderId="0" xfId="0" quotePrefix="1" applyFont="1" applyAlignment="1">
      <alignment horizontal="left"/>
    </xf>
    <xf numFmtId="0" fontId="46" fillId="0" borderId="0" xfId="0" applyFont="1" applyAlignment="1">
      <alignment horizontal="justify" vertical="top" wrapText="1"/>
    </xf>
    <xf numFmtId="0" fontId="75" fillId="0" borderId="0" xfId="0" applyFont="1"/>
    <xf numFmtId="1" fontId="77" fillId="0" borderId="0" xfId="0" applyNumberFormat="1" applyFont="1" applyAlignment="1">
      <alignment horizontal="center"/>
    </xf>
    <xf numFmtId="0" fontId="51" fillId="4" borderId="3" xfId="0" applyFont="1" applyFill="1" applyBorder="1"/>
    <xf numFmtId="0" fontId="79" fillId="4" borderId="3" xfId="0" applyFont="1" applyFill="1" applyBorder="1"/>
    <xf numFmtId="0" fontId="51" fillId="8" borderId="3" xfId="0" applyFont="1" applyFill="1" applyBorder="1"/>
    <xf numFmtId="0" fontId="45" fillId="4" borderId="4" xfId="0" applyFont="1" applyFill="1" applyBorder="1"/>
    <xf numFmtId="0" fontId="79" fillId="0" borderId="5" xfId="0" applyFont="1" applyBorder="1"/>
    <xf numFmtId="0" fontId="75" fillId="0" borderId="0" xfId="0" quotePrefix="1" applyFont="1" applyAlignment="1">
      <alignment horizontal="right"/>
    </xf>
    <xf numFmtId="0" fontId="51" fillId="0" borderId="0" xfId="0" quotePrefix="1" applyFont="1"/>
    <xf numFmtId="0" fontId="77" fillId="0" borderId="1" xfId="0" applyFont="1" applyBorder="1"/>
    <xf numFmtId="0" fontId="45" fillId="0" borderId="5" xfId="0" applyFont="1" applyBorder="1"/>
    <xf numFmtId="0" fontId="77" fillId="0" borderId="0" xfId="0" applyFont="1"/>
    <xf numFmtId="0" fontId="51" fillId="0" borderId="3" xfId="0" applyFont="1" applyBorder="1"/>
    <xf numFmtId="0" fontId="75" fillId="0" borderId="3" xfId="0" applyFont="1" applyBorder="1"/>
    <xf numFmtId="0" fontId="76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58" fillId="0" borderId="0" xfId="0" applyFont="1"/>
    <xf numFmtId="0" fontId="61" fillId="0" borderId="0" xfId="0" applyFont="1" applyAlignment="1">
      <alignment vertical="center"/>
    </xf>
    <xf numFmtId="0" fontId="61" fillId="0" borderId="1" xfId="0" applyFont="1" applyBorder="1" applyAlignment="1">
      <alignment vertical="center"/>
    </xf>
    <xf numFmtId="0" fontId="58" fillId="0" borderId="2" xfId="0" applyFont="1" applyBorder="1"/>
    <xf numFmtId="0" fontId="58" fillId="0" borderId="3" xfId="0" applyFont="1" applyBorder="1"/>
    <xf numFmtId="0" fontId="74" fillId="0" borderId="3" xfId="0" applyFont="1" applyBorder="1" applyAlignment="1">
      <alignment vertical="center"/>
    </xf>
    <xf numFmtId="0" fontId="61" fillId="0" borderId="4" xfId="0" applyFont="1" applyBorder="1" applyAlignment="1">
      <alignment vertical="center"/>
    </xf>
    <xf numFmtId="0" fontId="3" fillId="0" borderId="1" xfId="0" applyFont="1" applyBorder="1"/>
    <xf numFmtId="0" fontId="76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/>
    <xf numFmtId="0" fontId="54" fillId="0" borderId="0" xfId="0" applyFont="1"/>
    <xf numFmtId="164" fontId="77" fillId="0" borderId="0" xfId="0" applyNumberFormat="1" applyFont="1"/>
    <xf numFmtId="164" fontId="75" fillId="0" borderId="0" xfId="0" applyNumberFormat="1" applyFont="1"/>
    <xf numFmtId="0" fontId="75" fillId="0" borderId="5" xfId="0" applyFont="1" applyBorder="1"/>
    <xf numFmtId="0" fontId="46" fillId="0" borderId="0" xfId="0" applyFont="1" applyAlignment="1">
      <alignment horizontal="left"/>
    </xf>
    <xf numFmtId="20" fontId="76" fillId="0" borderId="0" xfId="0" applyNumberFormat="1" applyFont="1" applyAlignment="1">
      <alignment horizontal="left"/>
    </xf>
    <xf numFmtId="0" fontId="4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164" fontId="3" fillId="0" borderId="0" xfId="0" applyNumberFormat="1" applyFont="1"/>
    <xf numFmtId="164" fontId="5" fillId="0" borderId="0" xfId="0" applyNumberFormat="1" applyFont="1"/>
    <xf numFmtId="0" fontId="51" fillId="0" borderId="2" xfId="0" applyFont="1" applyBorder="1"/>
    <xf numFmtId="0" fontId="4" fillId="0" borderId="4" xfId="0" applyFont="1" applyBorder="1"/>
    <xf numFmtId="0" fontId="79" fillId="0" borderId="11" xfId="0" applyFont="1" applyBorder="1"/>
    <xf numFmtId="0" fontId="54" fillId="0" borderId="10" xfId="0" applyFont="1" applyBorder="1"/>
    <xf numFmtId="0" fontId="75" fillId="0" borderId="10" xfId="0" applyFont="1" applyBorder="1"/>
    <xf numFmtId="0" fontId="77" fillId="0" borderId="10" xfId="0" applyFont="1" applyBorder="1"/>
    <xf numFmtId="164" fontId="77" fillId="0" borderId="10" xfId="0" applyNumberFormat="1" applyFont="1" applyBorder="1"/>
    <xf numFmtId="164" fontId="75" fillId="0" borderId="10" xfId="0" applyNumberFormat="1" applyFont="1" applyBorder="1"/>
    <xf numFmtId="0" fontId="5" fillId="0" borderId="12" xfId="0" applyFont="1" applyBorder="1"/>
    <xf numFmtId="0" fontId="45" fillId="0" borderId="0" xfId="0" applyFont="1" applyAlignment="1">
      <alignment horizontal="right" vertical="top"/>
    </xf>
    <xf numFmtId="0" fontId="75" fillId="0" borderId="1" xfId="0" applyFont="1" applyBorder="1"/>
    <xf numFmtId="0" fontId="79" fillId="0" borderId="0" xfId="0" applyFont="1"/>
    <xf numFmtId="0" fontId="51" fillId="0" borderId="4" xfId="0" applyFont="1" applyBorder="1"/>
    <xf numFmtId="0" fontId="78" fillId="0" borderId="1" xfId="0" applyFont="1" applyBorder="1" applyAlignment="1">
      <alignment horizontal="left" vertical="center" wrapText="1"/>
    </xf>
    <xf numFmtId="0" fontId="3" fillId="4" borderId="12" xfId="0" applyFont="1" applyFill="1" applyBorder="1"/>
    <xf numFmtId="0" fontId="3" fillId="4" borderId="4" xfId="0" applyFont="1" applyFill="1" applyBorder="1"/>
    <xf numFmtId="0" fontId="50" fillId="0" borderId="5" xfId="0" applyFont="1" applyBorder="1"/>
    <xf numFmtId="0" fontId="4" fillId="0" borderId="9" xfId="0" applyFont="1" applyBorder="1" applyAlignment="1" applyProtection="1">
      <alignment horizontal="right"/>
      <protection locked="0"/>
    </xf>
    <xf numFmtId="168" fontId="5" fillId="3" borderId="9" xfId="3" applyNumberFormat="1" applyFont="1" applyFill="1" applyBorder="1" applyAlignment="1" applyProtection="1">
      <alignment horizontal="right"/>
    </xf>
    <xf numFmtId="0" fontId="3" fillId="0" borderId="4" xfId="0" applyFont="1" applyBorder="1"/>
    <xf numFmtId="0" fontId="51" fillId="0" borderId="7" xfId="0" applyFont="1" applyBorder="1" applyAlignment="1">
      <alignment horizontal="left"/>
    </xf>
    <xf numFmtId="0" fontId="51" fillId="0" borderId="8" xfId="0" applyFont="1" applyBorder="1"/>
    <xf numFmtId="0" fontId="51" fillId="0" borderId="7" xfId="0" applyFont="1" applyBorder="1"/>
    <xf numFmtId="0" fontId="51" fillId="0" borderId="8" xfId="0" applyFont="1" applyBorder="1" applyAlignment="1">
      <alignment horizontal="left"/>
    </xf>
    <xf numFmtId="0" fontId="50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4" fillId="0" borderId="18" xfId="0" applyFont="1" applyBorder="1"/>
    <xf numFmtId="0" fontId="4" fillId="0" borderId="8" xfId="0" applyFont="1" applyBorder="1"/>
    <xf numFmtId="0" fontId="4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wrapText="1"/>
    </xf>
    <xf numFmtId="0" fontId="75" fillId="0" borderId="7" xfId="0" applyFont="1" applyBorder="1"/>
    <xf numFmtId="0" fontId="75" fillId="0" borderId="8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" fontId="2" fillId="0" borderId="0" xfId="0" applyNumberFormat="1" applyFont="1"/>
    <xf numFmtId="0" fontId="4" fillId="0" borderId="21" xfId="0" applyFont="1" applyBorder="1" applyAlignment="1">
      <alignment horizontal="center"/>
    </xf>
    <xf numFmtId="164" fontId="4" fillId="0" borderId="21" xfId="0" applyNumberFormat="1" applyFont="1" applyBorder="1" applyAlignment="1" applyProtection="1">
      <alignment horizontal="center"/>
      <protection locked="0"/>
    </xf>
    <xf numFmtId="170" fontId="4" fillId="0" borderId="21" xfId="0" applyNumberFormat="1" applyFont="1" applyBorder="1" applyAlignment="1" applyProtection="1">
      <alignment horizontal="center"/>
      <protection locked="0"/>
    </xf>
    <xf numFmtId="170" fontId="4" fillId="0" borderId="9" xfId="0" applyNumberFormat="1" applyFont="1" applyBorder="1" applyAlignment="1" applyProtection="1">
      <alignment horizontal="center"/>
      <protection locked="0"/>
    </xf>
    <xf numFmtId="164" fontId="5" fillId="3" borderId="21" xfId="0" applyNumberFormat="1" applyFont="1" applyFill="1" applyBorder="1" applyAlignment="1">
      <alignment horizontal="center"/>
    </xf>
    <xf numFmtId="170" fontId="5" fillId="3" borderId="21" xfId="0" applyNumberFormat="1" applyFont="1" applyFill="1" applyBorder="1" applyAlignment="1">
      <alignment horizontal="center"/>
    </xf>
    <xf numFmtId="170" fontId="5" fillId="3" borderId="9" xfId="0" applyNumberFormat="1" applyFont="1" applyFill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1" xfId="0" applyFont="1" applyBorder="1" applyAlignment="1">
      <alignment horizontal="center"/>
    </xf>
    <xf numFmtId="0" fontId="3" fillId="0" borderId="3" xfId="0" quotePrefix="1" applyFont="1" applyBorder="1"/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center" vertical="top"/>
    </xf>
    <xf numFmtId="0" fontId="58" fillId="0" borderId="5" xfId="0" applyFont="1" applyBorder="1"/>
    <xf numFmtId="0" fontId="71" fillId="0" borderId="5" xfId="0" applyFont="1" applyBorder="1"/>
    <xf numFmtId="0" fontId="50" fillId="0" borderId="0" xfId="0" applyFont="1"/>
    <xf numFmtId="0" fontId="48" fillId="0" borderId="0" xfId="0" applyFont="1"/>
    <xf numFmtId="0" fontId="63" fillId="0" borderId="0" xfId="0" applyFont="1" applyAlignment="1">
      <alignment horizontal="center"/>
    </xf>
    <xf numFmtId="0" fontId="51" fillId="0" borderId="0" xfId="0" applyFont="1" applyAlignment="1">
      <alignment horizontal="left" vertical="center"/>
    </xf>
    <xf numFmtId="14" fontId="75" fillId="0" borderId="0" xfId="0" applyNumberFormat="1" applyFont="1"/>
    <xf numFmtId="0" fontId="75" fillId="0" borderId="0" xfId="0" applyFont="1" applyAlignment="1">
      <alignment horizontal="right"/>
    </xf>
    <xf numFmtId="0" fontId="51" fillId="0" borderId="0" xfId="0" applyFont="1" applyAlignment="1">
      <alignment horizontal="right"/>
    </xf>
    <xf numFmtId="0" fontId="75" fillId="0" borderId="11" xfId="0" applyFont="1" applyBorder="1"/>
    <xf numFmtId="0" fontId="75" fillId="0" borderId="12" xfId="0" applyFont="1" applyBorder="1"/>
    <xf numFmtId="0" fontId="77" fillId="0" borderId="2" xfId="0" applyFont="1" applyBorder="1"/>
    <xf numFmtId="0" fontId="77" fillId="0" borderId="3" xfId="0" applyFont="1" applyBorder="1"/>
    <xf numFmtId="0" fontId="77" fillId="0" borderId="4" xfId="0" applyFont="1" applyBorder="1"/>
    <xf numFmtId="0" fontId="54" fillId="0" borderId="0" xfId="0" applyFont="1" applyAlignment="1">
      <alignment horizontal="left"/>
    </xf>
    <xf numFmtId="0" fontId="75" fillId="0" borderId="3" xfId="0" applyFont="1" applyBorder="1" applyAlignment="1">
      <alignment horizontal="left"/>
    </xf>
    <xf numFmtId="0" fontId="54" fillId="0" borderId="3" xfId="0" applyFont="1" applyBorder="1" applyAlignment="1">
      <alignment horizontal="left"/>
    </xf>
    <xf numFmtId="0" fontId="46" fillId="0" borderId="3" xfId="0" applyFont="1" applyBorder="1" applyAlignment="1">
      <alignment horizontal="left"/>
    </xf>
    <xf numFmtId="0" fontId="46" fillId="0" borderId="11" xfId="0" applyFont="1" applyBorder="1"/>
    <xf numFmtId="0" fontId="46" fillId="0" borderId="12" xfId="0" applyFont="1" applyBorder="1"/>
    <xf numFmtId="0" fontId="51" fillId="3" borderId="9" xfId="0" applyFont="1" applyFill="1" applyBorder="1" applyAlignment="1" applyProtection="1">
      <alignment horizontal="left"/>
      <protection locked="0"/>
    </xf>
    <xf numFmtId="0" fontId="54" fillId="0" borderId="5" xfId="0" applyFont="1" applyBorder="1"/>
    <xf numFmtId="0" fontId="46" fillId="0" borderId="5" xfId="0" applyFont="1" applyBorder="1"/>
    <xf numFmtId="0" fontId="46" fillId="0" borderId="2" xfId="0" applyFont="1" applyBorder="1"/>
    <xf numFmtId="0" fontId="46" fillId="0" borderId="3" xfId="0" applyFont="1" applyBorder="1"/>
    <xf numFmtId="0" fontId="46" fillId="0" borderId="4" xfId="0" applyFont="1" applyBorder="1"/>
    <xf numFmtId="49" fontId="51" fillId="0" borderId="0" xfId="0" quotePrefix="1" applyNumberFormat="1" applyFont="1" applyAlignment="1">
      <alignment horizontal="center"/>
    </xf>
    <xf numFmtId="49" fontId="51" fillId="2" borderId="0" xfId="0" applyNumberFormat="1" applyFont="1" applyFill="1" applyAlignment="1">
      <alignment horizontal="center"/>
    </xf>
    <xf numFmtId="49" fontId="51" fillId="0" borderId="0" xfId="0" applyNumberFormat="1" applyFont="1" applyAlignment="1">
      <alignment horizontal="center"/>
    </xf>
    <xf numFmtId="49" fontId="51" fillId="0" borderId="0" xfId="0" applyNumberFormat="1" applyFont="1"/>
    <xf numFmtId="0" fontId="51" fillId="0" borderId="1" xfId="0" quotePrefix="1" applyFont="1" applyBorder="1" applyAlignment="1">
      <alignment horizontal="left"/>
    </xf>
    <xf numFmtId="1" fontId="51" fillId="0" borderId="0" xfId="0" applyNumberFormat="1" applyFont="1" applyAlignment="1">
      <alignment horizontal="left"/>
    </xf>
    <xf numFmtId="0" fontId="4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62" fillId="0" borderId="0" xfId="0" applyFont="1"/>
    <xf numFmtId="0" fontId="62" fillId="0" borderId="5" xfId="0" applyFont="1" applyBorder="1"/>
    <xf numFmtId="170" fontId="4" fillId="0" borderId="9" xfId="0" applyNumberFormat="1" applyFont="1" applyBorder="1" applyAlignment="1" applyProtection="1">
      <alignment horizontal="right" vertical="center" wrapText="1"/>
      <protection locked="0"/>
    </xf>
    <xf numFmtId="170" fontId="4" fillId="0" borderId="9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 applyProtection="1">
      <alignment horizontal="right" vertical="center" wrapText="1"/>
      <protection locked="0"/>
    </xf>
    <xf numFmtId="0" fontId="79" fillId="0" borderId="0" xfId="0" applyFont="1" applyAlignment="1">
      <alignment vertical="center"/>
    </xf>
    <xf numFmtId="0" fontId="50" fillId="0" borderId="1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113" fillId="0" borderId="0" xfId="0" applyFont="1" applyAlignment="1">
      <alignment vertical="center"/>
    </xf>
    <xf numFmtId="0" fontId="85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2" xfId="0" applyFont="1" applyBorder="1"/>
    <xf numFmtId="0" fontId="5" fillId="0" borderId="5" xfId="0" applyFont="1" applyBorder="1" applyAlignment="1">
      <alignment horizontal="left" wrapText="1"/>
    </xf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50" fillId="0" borderId="0" xfId="0" applyFont="1" applyAlignment="1">
      <alignment horizontal="right"/>
    </xf>
    <xf numFmtId="0" fontId="79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0" fontId="4" fillId="0" borderId="0" xfId="0" quotePrefix="1" applyFont="1" applyAlignment="1">
      <alignment horizontal="center" vertical="top"/>
    </xf>
    <xf numFmtId="0" fontId="48" fillId="0" borderId="5" xfId="0" applyFont="1" applyBorder="1"/>
    <xf numFmtId="0" fontId="48" fillId="0" borderId="5" xfId="0" applyFont="1" applyBorder="1" applyAlignment="1">
      <alignment vertical="top"/>
    </xf>
    <xf numFmtId="0" fontId="50" fillId="0" borderId="0" xfId="0" applyFont="1" applyAlignment="1">
      <alignment vertical="top"/>
    </xf>
    <xf numFmtId="0" fontId="50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/>
    </xf>
    <xf numFmtId="0" fontId="5" fillId="9" borderId="9" xfId="0" applyFont="1" applyFill="1" applyBorder="1" applyAlignment="1">
      <alignment horizontal="right" vertical="center" wrapText="1"/>
    </xf>
    <xf numFmtId="170" fontId="5" fillId="9" borderId="9" xfId="0" applyNumberFormat="1" applyFont="1" applyFill="1" applyBorder="1" applyAlignment="1">
      <alignment horizontal="right" vertical="center" wrapText="1"/>
    </xf>
    <xf numFmtId="0" fontId="4" fillId="9" borderId="9" xfId="0" applyFont="1" applyFill="1" applyBorder="1"/>
    <xf numFmtId="0" fontId="75" fillId="9" borderId="9" xfId="0" applyFont="1" applyFill="1" applyBorder="1"/>
    <xf numFmtId="164" fontId="5" fillId="3" borderId="9" xfId="3" applyNumberFormat="1" applyFont="1" applyFill="1" applyBorder="1" applyAlignment="1" applyProtection="1">
      <alignment horizontal="right"/>
    </xf>
    <xf numFmtId="1" fontId="5" fillId="0" borderId="0" xfId="0" applyNumberFormat="1" applyFont="1"/>
    <xf numFmtId="0" fontId="2" fillId="0" borderId="0" xfId="0" applyFont="1" applyAlignment="1">
      <alignment horizontal="right"/>
    </xf>
    <xf numFmtId="0" fontId="4" fillId="0" borderId="9" xfId="0" applyFont="1" applyBorder="1" applyAlignment="1" applyProtection="1">
      <alignment horizontal="right" vertical="center" wrapText="1"/>
      <protection locked="0"/>
    </xf>
    <xf numFmtId="170" fontId="4" fillId="0" borderId="9" xfId="0" applyNumberFormat="1" applyFont="1" applyBorder="1" applyProtection="1">
      <protection locked="0"/>
    </xf>
    <xf numFmtId="170" fontId="51" fillId="0" borderId="9" xfId="0" applyNumberFormat="1" applyFont="1" applyBorder="1" applyProtection="1">
      <protection locked="0"/>
    </xf>
    <xf numFmtId="0" fontId="3" fillId="2" borderId="0" xfId="0" applyFont="1" applyFill="1"/>
    <xf numFmtId="166" fontId="51" fillId="3" borderId="9" xfId="0" applyNumberFormat="1" applyFont="1" applyFill="1" applyBorder="1" applyAlignment="1" applyProtection="1">
      <alignment horizontal="left"/>
      <protection locked="0"/>
    </xf>
    <xf numFmtId="0" fontId="34" fillId="0" borderId="0" xfId="4" applyFont="1"/>
    <xf numFmtId="0" fontId="22" fillId="0" borderId="0" xfId="4" applyFont="1"/>
    <xf numFmtId="0" fontId="23" fillId="0" borderId="0" xfId="4" applyFont="1"/>
    <xf numFmtId="0" fontId="14" fillId="0" borderId="0" xfId="4" applyFont="1"/>
    <xf numFmtId="0" fontId="29" fillId="0" borderId="0" xfId="4" applyFont="1"/>
    <xf numFmtId="0" fontId="28" fillId="0" borderId="0" xfId="4" applyFont="1"/>
    <xf numFmtId="0" fontId="30" fillId="0" borderId="0" xfId="4" applyFont="1"/>
    <xf numFmtId="0" fontId="42" fillId="2" borderId="0" xfId="4" applyFont="1" applyFill="1"/>
    <xf numFmtId="0" fontId="45" fillId="0" borderId="11" xfId="4" applyFont="1" applyBorder="1"/>
    <xf numFmtId="0" fontId="45" fillId="0" borderId="10" xfId="4" applyFont="1" applyBorder="1"/>
    <xf numFmtId="0" fontId="52" fillId="0" borderId="10" xfId="4" applyFont="1" applyBorder="1"/>
    <xf numFmtId="0" fontId="46" fillId="0" borderId="10" xfId="4" applyFont="1" applyBorder="1"/>
    <xf numFmtId="0" fontId="45" fillId="0" borderId="12" xfId="4" applyFont="1" applyBorder="1"/>
    <xf numFmtId="0" fontId="45" fillId="0" borderId="1" xfId="4" applyFont="1" applyBorder="1"/>
    <xf numFmtId="0" fontId="23" fillId="2" borderId="0" xfId="4" applyFont="1" applyFill="1"/>
    <xf numFmtId="0" fontId="16" fillId="0" borderId="0" xfId="4" applyFont="1"/>
    <xf numFmtId="0" fontId="45" fillId="0" borderId="5" xfId="4" applyFont="1" applyBorder="1" applyAlignment="1">
      <alignment vertical="center"/>
    </xf>
    <xf numFmtId="0" fontId="45" fillId="0" borderId="0" xfId="4" applyFont="1" applyAlignment="1">
      <alignment vertical="center"/>
    </xf>
    <xf numFmtId="0" fontId="51" fillId="0" borderId="1" xfId="4" applyFont="1" applyBorder="1"/>
    <xf numFmtId="0" fontId="32" fillId="2" borderId="0" xfId="4" applyFont="1" applyFill="1"/>
    <xf numFmtId="0" fontId="45" fillId="0" borderId="0" xfId="4" applyFont="1"/>
    <xf numFmtId="0" fontId="45" fillId="0" borderId="0" xfId="4" quotePrefix="1" applyFont="1" applyAlignment="1">
      <alignment horizontal="right"/>
    </xf>
    <xf numFmtId="0" fontId="45" fillId="0" borderId="0" xfId="4" applyFont="1" applyAlignment="1">
      <alignment horizontal="center"/>
    </xf>
    <xf numFmtId="1" fontId="56" fillId="0" borderId="0" xfId="4" applyNumberFormat="1" applyFont="1" applyAlignment="1">
      <alignment vertical="top"/>
    </xf>
    <xf numFmtId="0" fontId="51" fillId="0" borderId="5" xfId="4" applyFont="1" applyBorder="1"/>
    <xf numFmtId="1" fontId="56" fillId="0" borderId="0" xfId="4" applyNumberFormat="1" applyFont="1" applyAlignment="1">
      <alignment vertical="center"/>
    </xf>
    <xf numFmtId="0" fontId="58" fillId="0" borderId="0" xfId="4" applyFont="1" applyAlignment="1">
      <alignment vertical="center" wrapText="1"/>
    </xf>
    <xf numFmtId="0" fontId="59" fillId="0" borderId="0" xfId="4" applyFont="1" applyAlignment="1">
      <alignment vertical="center"/>
    </xf>
    <xf numFmtId="0" fontId="35" fillId="0" borderId="0" xfId="4" applyFont="1"/>
    <xf numFmtId="0" fontId="115" fillId="0" borderId="0" xfId="4" applyFont="1"/>
    <xf numFmtId="0" fontId="58" fillId="0" borderId="0" xfId="4" applyFont="1" applyAlignment="1">
      <alignment horizontal="left" vertical="center"/>
    </xf>
    <xf numFmtId="0" fontId="5" fillId="0" borderId="0" xfId="4" applyFont="1" applyAlignment="1">
      <alignment horizontal="left" vertical="center" wrapText="1" shrinkToFit="1"/>
    </xf>
    <xf numFmtId="0" fontId="60" fillId="0" borderId="0" xfId="4" applyFont="1" applyAlignment="1">
      <alignment horizontal="left" vertical="center"/>
    </xf>
    <xf numFmtId="0" fontId="58" fillId="0" borderId="0" xfId="4" applyFont="1" applyAlignment="1">
      <alignment horizontal="left" vertical="center" wrapText="1"/>
    </xf>
    <xf numFmtId="0" fontId="115" fillId="0" borderId="0" xfId="4" applyFont="1" applyAlignment="1">
      <alignment vertical="center" wrapText="1"/>
    </xf>
    <xf numFmtId="0" fontId="61" fillId="0" borderId="5" xfId="4" applyFont="1" applyBorder="1" applyAlignment="1">
      <alignment vertical="center" wrapText="1"/>
    </xf>
    <xf numFmtId="0" fontId="62" fillId="0" borderId="0" xfId="4" applyFont="1" applyAlignment="1">
      <alignment vertical="center" wrapText="1"/>
    </xf>
    <xf numFmtId="0" fontId="61" fillId="0" borderId="0" xfId="4" applyFont="1" applyAlignment="1">
      <alignment vertical="center" wrapText="1"/>
    </xf>
    <xf numFmtId="0" fontId="26" fillId="2" borderId="0" xfId="4" applyFont="1" applyFill="1"/>
    <xf numFmtId="0" fontId="22" fillId="2" borderId="0" xfId="4" applyFont="1" applyFill="1"/>
    <xf numFmtId="0" fontId="16" fillId="0" borderId="0" xfId="4" applyFont="1" applyAlignment="1">
      <alignment horizontal="left"/>
    </xf>
    <xf numFmtId="0" fontId="51" fillId="0" borderId="5" xfId="4" applyFont="1" applyBorder="1" applyAlignment="1">
      <alignment horizontal="left"/>
    </xf>
    <xf numFmtId="1" fontId="56" fillId="0" borderId="0" xfId="4" applyNumberFormat="1" applyFont="1" applyAlignment="1">
      <alignment horizontal="left" vertical="center"/>
    </xf>
    <xf numFmtId="0" fontId="59" fillId="0" borderId="0" xfId="4" applyFont="1" applyAlignment="1">
      <alignment horizontal="left" vertical="center"/>
    </xf>
    <xf numFmtId="0" fontId="51" fillId="0" borderId="1" xfId="4" applyFont="1" applyBorder="1" applyAlignment="1">
      <alignment horizontal="left"/>
    </xf>
    <xf numFmtId="0" fontId="35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41" fillId="0" borderId="0" xfId="4" applyFont="1" applyAlignment="1">
      <alignment horizontal="left"/>
    </xf>
    <xf numFmtId="0" fontId="7" fillId="0" borderId="0" xfId="1" applyFill="1" applyBorder="1" applyAlignment="1" applyProtection="1">
      <alignment horizontal="left"/>
    </xf>
    <xf numFmtId="0" fontId="23" fillId="0" borderId="0" xfId="4" applyFont="1" applyAlignment="1">
      <alignment horizontal="left"/>
    </xf>
    <xf numFmtId="0" fontId="28" fillId="0" borderId="0" xfId="4" applyFont="1" applyAlignment="1">
      <alignment horizontal="left"/>
    </xf>
    <xf numFmtId="0" fontId="14" fillId="0" borderId="0" xfId="4" applyFont="1" applyAlignment="1">
      <alignment horizontal="left"/>
    </xf>
    <xf numFmtId="0" fontId="58" fillId="0" borderId="0" xfId="4" applyFont="1" applyAlignment="1">
      <alignment horizontal="center" vertical="center" wrapText="1"/>
    </xf>
    <xf numFmtId="0" fontId="45" fillId="0" borderId="2" xfId="4" applyFont="1" applyBorder="1"/>
    <xf numFmtId="0" fontId="45" fillId="0" borderId="3" xfId="4" applyFont="1" applyBorder="1"/>
    <xf numFmtId="0" fontId="45" fillId="0" borderId="4" xfId="4" applyFont="1" applyBorder="1"/>
    <xf numFmtId="0" fontId="25" fillId="2" borderId="0" xfId="4" applyFont="1" applyFill="1"/>
    <xf numFmtId="0" fontId="26" fillId="0" borderId="0" xfId="4" applyFont="1"/>
    <xf numFmtId="0" fontId="32" fillId="0" borderId="0" xfId="4" applyFont="1"/>
    <xf numFmtId="0" fontId="98" fillId="0" borderId="0" xfId="4" applyFont="1"/>
    <xf numFmtId="0" fontId="98" fillId="0" borderId="0" xfId="4" applyFont="1" applyAlignment="1">
      <alignment horizontal="center"/>
    </xf>
    <xf numFmtId="0" fontId="98" fillId="0" borderId="0" xfId="4" applyFont="1" applyAlignment="1">
      <alignment horizontal="left"/>
    </xf>
    <xf numFmtId="0" fontId="101" fillId="2" borderId="0" xfId="4" applyFont="1" applyFill="1"/>
    <xf numFmtId="0" fontId="101" fillId="0" borderId="0" xfId="4" applyFont="1"/>
    <xf numFmtId="0" fontId="51" fillId="0" borderId="0" xfId="4" applyFont="1"/>
    <xf numFmtId="0" fontId="87" fillId="2" borderId="0" xfId="4" applyFont="1" applyFill="1"/>
    <xf numFmtId="0" fontId="3" fillId="0" borderId="0" xfId="4" applyFont="1"/>
    <xf numFmtId="0" fontId="11" fillId="0" borderId="0" xfId="4" applyFont="1"/>
    <xf numFmtId="0" fontId="88" fillId="0" borderId="0" xfId="4" applyFont="1"/>
    <xf numFmtId="0" fontId="89" fillId="0" borderId="0" xfId="4" applyFont="1"/>
    <xf numFmtId="0" fontId="90" fillId="0" borderId="0" xfId="4" applyFont="1"/>
    <xf numFmtId="0" fontId="91" fillId="0" borderId="0" xfId="4" applyFont="1"/>
    <xf numFmtId="0" fontId="45" fillId="0" borderId="5" xfId="4" applyFont="1" applyBorder="1"/>
    <xf numFmtId="0" fontId="58" fillId="0" borderId="22" xfId="4" applyFont="1" applyBorder="1" applyAlignment="1">
      <alignment vertical="center" wrapText="1"/>
    </xf>
    <xf numFmtId="0" fontId="59" fillId="0" borderId="22" xfId="4" applyFont="1" applyBorder="1" applyAlignment="1">
      <alignment vertical="top"/>
    </xf>
    <xf numFmtId="0" fontId="58" fillId="0" borderId="2" xfId="4" applyFont="1" applyBorder="1" applyAlignment="1">
      <alignment vertical="center" wrapText="1"/>
    </xf>
    <xf numFmtId="0" fontId="58" fillId="0" borderId="3" xfId="4" applyFont="1" applyBorder="1" applyAlignment="1">
      <alignment vertical="center" wrapText="1"/>
    </xf>
    <xf numFmtId="0" fontId="59" fillId="0" borderId="3" xfId="4" applyFont="1" applyBorder="1" applyAlignment="1">
      <alignment horizontal="left" vertical="center"/>
    </xf>
    <xf numFmtId="0" fontId="59" fillId="0" borderId="4" xfId="4" applyFont="1" applyBorder="1" applyAlignment="1">
      <alignment horizontal="left" vertical="center"/>
    </xf>
    <xf numFmtId="0" fontId="45" fillId="0" borderId="3" xfId="4" applyFont="1" applyBorder="1" applyAlignment="1">
      <alignment horizontal="left"/>
    </xf>
    <xf numFmtId="0" fontId="59" fillId="0" borderId="22" xfId="4" applyFont="1" applyBorder="1" applyAlignment="1">
      <alignment vertical="center"/>
    </xf>
    <xf numFmtId="0" fontId="59" fillId="0" borderId="23" xfId="4" applyFont="1" applyBorder="1" applyAlignment="1">
      <alignment vertical="center"/>
    </xf>
    <xf numFmtId="0" fontId="53" fillId="0" borderId="5" xfId="4" applyFont="1" applyBorder="1" applyAlignment="1">
      <alignment vertical="top"/>
    </xf>
    <xf numFmtId="0" fontId="53" fillId="0" borderId="0" xfId="4" applyFont="1" applyAlignment="1">
      <alignment vertical="top"/>
    </xf>
    <xf numFmtId="0" fontId="14" fillId="0" borderId="1" xfId="4" applyFont="1" applyBorder="1"/>
    <xf numFmtId="0" fontId="116" fillId="11" borderId="9" xfId="4" applyFont="1" applyFill="1" applyBorder="1" applyAlignment="1" applyProtection="1">
      <alignment horizontal="center" vertical="center" wrapText="1"/>
      <protection locked="0"/>
    </xf>
    <xf numFmtId="0" fontId="116" fillId="11" borderId="6" xfId="4" applyFont="1" applyFill="1" applyBorder="1" applyAlignment="1" applyProtection="1">
      <alignment horizontal="center" vertical="center" wrapText="1"/>
      <protection locked="0"/>
    </xf>
    <xf numFmtId="0" fontId="117" fillId="11" borderId="9" xfId="4" applyFont="1" applyFill="1" applyBorder="1" applyAlignment="1" applyProtection="1">
      <alignment horizontal="center" vertical="center" wrapText="1"/>
      <protection locked="0"/>
    </xf>
    <xf numFmtId="0" fontId="86" fillId="0" borderId="22" xfId="4" applyFont="1" applyBorder="1" applyAlignment="1">
      <alignment vertical="center" wrapText="1"/>
    </xf>
    <xf numFmtId="0" fontId="93" fillId="0" borderId="22" xfId="0" applyFont="1" applyBorder="1" applyAlignment="1">
      <alignment vertical="top" wrapText="1"/>
    </xf>
    <xf numFmtId="0" fontId="5" fillId="0" borderId="7" xfId="0" applyFont="1" applyBorder="1" applyAlignment="1">
      <alignment horizontal="left" vertical="center" wrapText="1"/>
    </xf>
    <xf numFmtId="0" fontId="75" fillId="0" borderId="2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2" fillId="0" borderId="0" xfId="1" applyFont="1" applyBorder="1" applyAlignment="1" applyProtection="1"/>
    <xf numFmtId="0" fontId="74" fillId="0" borderId="5" xfId="0" applyFont="1" applyBorder="1" applyProtection="1">
      <protection locked="0"/>
    </xf>
    <xf numFmtId="0" fontId="51" fillId="0" borderId="0" xfId="0" quotePrefix="1" applyFont="1" applyAlignment="1">
      <alignment horizontal="center"/>
    </xf>
    <xf numFmtId="0" fontId="29" fillId="0" borderId="0" xfId="0" applyFont="1" applyAlignment="1">
      <alignment horizontal="right" wrapText="1"/>
    </xf>
    <xf numFmtId="0" fontId="5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78" fillId="0" borderId="23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/>
    <xf numFmtId="0" fontId="4" fillId="0" borderId="3" xfId="0" applyFont="1" applyBorder="1" applyAlignment="1">
      <alignment horizontal="left" wrapText="1"/>
    </xf>
    <xf numFmtId="0" fontId="4" fillId="0" borderId="0" xfId="0" quotePrefix="1" applyFont="1" applyAlignment="1">
      <alignment horizontal="right"/>
    </xf>
    <xf numFmtId="3" fontId="4" fillId="0" borderId="0" xfId="0" quotePrefix="1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51" fillId="0" borderId="0" xfId="0" applyNumberFormat="1" applyFont="1" applyAlignment="1" applyProtection="1">
      <alignment horizontal="center"/>
      <protection locked="0"/>
    </xf>
    <xf numFmtId="0" fontId="14" fillId="0" borderId="3" xfId="0" applyFont="1" applyBorder="1"/>
    <xf numFmtId="0" fontId="14" fillId="0" borderId="1" xfId="0" applyFont="1" applyBorder="1"/>
    <xf numFmtId="0" fontId="14" fillId="0" borderId="4" xfId="0" applyFont="1" applyBorder="1"/>
    <xf numFmtId="164" fontId="51" fillId="0" borderId="0" xfId="0" applyNumberFormat="1" applyFont="1" applyProtection="1">
      <protection locked="0"/>
    </xf>
    <xf numFmtId="164" fontId="51" fillId="0" borderId="10" xfId="0" applyNumberFormat="1" applyFont="1" applyBorder="1" applyProtection="1">
      <protection locked="0"/>
    </xf>
    <xf numFmtId="0" fontId="0" fillId="12" borderId="0" xfId="0" applyFill="1"/>
    <xf numFmtId="0" fontId="5" fillId="12" borderId="9" xfId="0" applyFont="1" applyFill="1" applyBorder="1" applyAlignment="1">
      <alignment horizontal="center" vertical="center" wrapText="1"/>
    </xf>
    <xf numFmtId="0" fontId="0" fillId="12" borderId="21" xfId="0" applyFill="1" applyBorder="1"/>
    <xf numFmtId="0" fontId="4" fillId="12" borderId="0" xfId="0" applyFont="1" applyFill="1" applyAlignment="1">
      <alignment horizontal="left" vertical="center" wrapText="1"/>
    </xf>
    <xf numFmtId="0" fontId="5" fillId="12" borderId="0" xfId="0" applyFont="1" applyFill="1" applyAlignment="1">
      <alignment horizontal="left" vertical="center" wrapText="1"/>
    </xf>
    <xf numFmtId="0" fontId="0" fillId="12" borderId="4" xfId="0" applyFill="1" applyBorder="1"/>
    <xf numFmtId="0" fontId="0" fillId="12" borderId="1" xfId="0" applyFill="1" applyBorder="1"/>
    <xf numFmtId="0" fontId="0" fillId="12" borderId="3" xfId="0" applyFill="1" applyBorder="1"/>
    <xf numFmtId="0" fontId="5" fillId="0" borderId="0" xfId="0" applyFont="1" applyAlignment="1">
      <alignment horizontal="justify" vertical="center" wrapText="1"/>
    </xf>
    <xf numFmtId="0" fontId="14" fillId="0" borderId="23" xfId="4" applyFont="1" applyBorder="1"/>
    <xf numFmtId="0" fontId="5" fillId="12" borderId="21" xfId="0" applyFont="1" applyFill="1" applyBorder="1" applyAlignment="1">
      <alignment horizontal="center" vertical="center" wrapText="1"/>
    </xf>
    <xf numFmtId="0" fontId="107" fillId="0" borderId="0" xfId="0" applyFont="1" applyAlignment="1">
      <alignment horizontal="right"/>
    </xf>
    <xf numFmtId="0" fontId="98" fillId="0" borderId="0" xfId="0" applyFont="1" applyProtection="1">
      <protection hidden="1"/>
    </xf>
    <xf numFmtId="0" fontId="4" fillId="0" borderId="0" xfId="0" applyFont="1" applyAlignment="1">
      <alignment wrapText="1"/>
    </xf>
    <xf numFmtId="0" fontId="1" fillId="0" borderId="0" xfId="0" applyFont="1"/>
    <xf numFmtId="1" fontId="123" fillId="0" borderId="0" xfId="0" applyNumberFormat="1" applyFont="1"/>
    <xf numFmtId="0" fontId="124" fillId="0" borderId="0" xfId="0" applyFont="1"/>
    <xf numFmtId="164" fontId="124" fillId="0" borderId="0" xfId="0" applyNumberFormat="1" applyFont="1"/>
    <xf numFmtId="0" fontId="122" fillId="0" borderId="0" xfId="0" applyFont="1" applyAlignment="1">
      <alignment vertical="center" wrapText="1"/>
    </xf>
    <xf numFmtId="171" fontId="0" fillId="12" borderId="9" xfId="0" applyNumberFormat="1" applyFill="1" applyBorder="1" applyProtection="1">
      <protection locked="0"/>
    </xf>
    <xf numFmtId="0" fontId="101" fillId="2" borderId="0" xfId="4" applyFont="1" applyFill="1" applyAlignment="1">
      <alignment horizontal="center"/>
    </xf>
    <xf numFmtId="0" fontId="101" fillId="0" borderId="0" xfId="4" applyFont="1" applyAlignment="1">
      <alignment horizontal="center"/>
    </xf>
    <xf numFmtId="164" fontId="5" fillId="9" borderId="21" xfId="0" applyNumberFormat="1" applyFont="1" applyFill="1" applyBorder="1" applyAlignment="1">
      <alignment horizontal="center"/>
    </xf>
    <xf numFmtId="170" fontId="5" fillId="9" borderId="9" xfId="0" applyNumberFormat="1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1" fillId="12" borderId="21" xfId="0" applyFont="1" applyFill="1" applyBorder="1" applyProtection="1">
      <protection locked="0"/>
    </xf>
    <xf numFmtId="0" fontId="107" fillId="12" borderId="0" xfId="0" applyFont="1" applyFill="1"/>
    <xf numFmtId="164" fontId="4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right"/>
    </xf>
    <xf numFmtId="0" fontId="98" fillId="0" borderId="0" xfId="4" applyFont="1" applyAlignment="1" applyProtection="1">
      <alignment horizontal="center"/>
      <protection locked="0" hidden="1"/>
    </xf>
    <xf numFmtId="0" fontId="28" fillId="0" borderId="0" xfId="4" applyFont="1" applyProtection="1">
      <protection locked="0" hidden="1"/>
    </xf>
    <xf numFmtId="0" fontId="98" fillId="0" borderId="0" xfId="4" applyFont="1" applyProtection="1">
      <protection locked="0" hidden="1"/>
    </xf>
    <xf numFmtId="0" fontId="41" fillId="0" borderId="0" xfId="4" applyFont="1" applyProtection="1">
      <protection locked="0" hidden="1"/>
    </xf>
    <xf numFmtId="0" fontId="114" fillId="0" borderId="0" xfId="4" applyFont="1" applyAlignment="1" applyProtection="1">
      <alignment horizontal="left"/>
      <protection locked="0" hidden="1"/>
    </xf>
    <xf numFmtId="0" fontId="41" fillId="2" borderId="0" xfId="4" applyFont="1" applyFill="1" applyProtection="1">
      <protection locked="0" hidden="1"/>
    </xf>
    <xf numFmtId="0" fontId="98" fillId="0" borderId="0" xfId="4" applyFont="1" applyAlignment="1" applyProtection="1">
      <alignment horizontal="left"/>
      <protection locked="0" hidden="1"/>
    </xf>
    <xf numFmtId="0" fontId="23" fillId="2" borderId="0" xfId="4" applyFont="1" applyFill="1" applyProtection="1">
      <protection locked="0" hidden="1"/>
    </xf>
    <xf numFmtId="0" fontId="98" fillId="2" borderId="0" xfId="4" applyFont="1" applyFill="1" applyProtection="1">
      <protection locked="0" hidden="1"/>
    </xf>
    <xf numFmtId="0" fontId="23" fillId="0" borderId="0" xfId="4" applyFont="1" applyProtection="1">
      <protection locked="0" hidden="1"/>
    </xf>
    <xf numFmtId="0" fontId="109" fillId="0" borderId="0" xfId="4" applyFont="1" applyAlignment="1" applyProtection="1">
      <alignment horizontal="center"/>
      <protection locked="0" hidden="1"/>
    </xf>
    <xf numFmtId="0" fontId="11" fillId="0" borderId="0" xfId="4" applyFont="1" applyProtection="1">
      <protection locked="0" hidden="1"/>
    </xf>
    <xf numFmtId="0" fontId="109" fillId="0" borderId="0" xfId="4" applyFont="1" applyProtection="1">
      <protection locked="0" hidden="1"/>
    </xf>
    <xf numFmtId="0" fontId="41" fillId="0" borderId="0" xfId="4" applyFont="1" applyAlignment="1" applyProtection="1">
      <alignment horizontal="left"/>
      <protection locked="0" hidden="1"/>
    </xf>
    <xf numFmtId="0" fontId="7" fillId="0" borderId="0" xfId="1" applyFill="1" applyBorder="1" applyAlignment="1" applyProtection="1">
      <alignment horizontal="left"/>
      <protection locked="0" hidden="1"/>
    </xf>
    <xf numFmtId="0" fontId="124" fillId="2" borderId="0" xfId="0" applyFont="1" applyFill="1" applyProtection="1">
      <protection hidden="1"/>
    </xf>
    <xf numFmtId="0" fontId="75" fillId="0" borderId="22" xfId="0" applyFont="1" applyBorder="1" applyAlignment="1">
      <alignment horizontal="left" vertical="center" wrapText="1"/>
    </xf>
    <xf numFmtId="0" fontId="128" fillId="0" borderId="0" xfId="0" applyFont="1"/>
    <xf numFmtId="0" fontId="129" fillId="0" borderId="0" xfId="0" applyFont="1" applyAlignment="1">
      <alignment horizontal="center"/>
    </xf>
    <xf numFmtId="0" fontId="130" fillId="0" borderId="0" xfId="0" applyFont="1"/>
    <xf numFmtId="0" fontId="131" fillId="0" borderId="0" xfId="0" applyFont="1"/>
    <xf numFmtId="49" fontId="130" fillId="0" borderId="0" xfId="0" applyNumberFormat="1" applyFont="1" applyProtection="1">
      <protection locked="0" hidden="1"/>
    </xf>
    <xf numFmtId="0" fontId="130" fillId="2" borderId="0" xfId="0" applyFont="1" applyFill="1" applyProtection="1">
      <protection hidden="1"/>
    </xf>
    <xf numFmtId="0" fontId="130" fillId="2" borderId="0" xfId="0" applyFont="1" applyFill="1" applyAlignment="1" applyProtection="1">
      <alignment horizontal="right"/>
      <protection hidden="1"/>
    </xf>
    <xf numFmtId="0" fontId="130" fillId="2" borderId="0" xfId="0" applyFont="1" applyFill="1"/>
    <xf numFmtId="0" fontId="130" fillId="2" borderId="0" xfId="0" applyFont="1" applyFill="1" applyProtection="1">
      <protection locked="0" hidden="1"/>
    </xf>
    <xf numFmtId="0" fontId="107" fillId="2" borderId="0" xfId="0" applyFont="1" applyFill="1" applyProtection="1">
      <protection locked="0" hidden="1"/>
    </xf>
    <xf numFmtId="0" fontId="107" fillId="0" borderId="0" xfId="0" applyFont="1" applyProtection="1">
      <protection locked="0" hidden="1"/>
    </xf>
    <xf numFmtId="0" fontId="130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128" fillId="0" borderId="0" xfId="0" applyFont="1" applyProtection="1">
      <protection locked="0" hidden="1"/>
    </xf>
    <xf numFmtId="0" fontId="124" fillId="0" borderId="0" xfId="0" applyFont="1" applyProtection="1">
      <protection locked="0" hidden="1"/>
    </xf>
    <xf numFmtId="0" fontId="130" fillId="0" borderId="0" xfId="0" applyFont="1" applyAlignment="1" applyProtection="1">
      <alignment vertical="center"/>
      <protection locked="0" hidden="1"/>
    </xf>
    <xf numFmtId="0" fontId="124" fillId="0" borderId="0" xfId="0" applyFont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132" fillId="0" borderId="0" xfId="0" applyFont="1" applyProtection="1">
      <protection locked="0" hidden="1"/>
    </xf>
    <xf numFmtId="0" fontId="125" fillId="0" borderId="0" xfId="0" applyFont="1" applyProtection="1">
      <protection locked="0" hidden="1"/>
    </xf>
    <xf numFmtId="0" fontId="47" fillId="0" borderId="0" xfId="0" applyFont="1" applyProtection="1">
      <protection locked="0" hidden="1"/>
    </xf>
    <xf numFmtId="164" fontId="133" fillId="0" borderId="0" xfId="1" applyNumberFormat="1" applyFont="1" applyFill="1" applyBorder="1" applyAlignment="1" applyProtection="1">
      <alignment horizontal="center"/>
      <protection locked="0" hidden="1"/>
    </xf>
    <xf numFmtId="0" fontId="134" fillId="0" borderId="33" xfId="0" applyFont="1" applyBorder="1" applyAlignment="1" applyProtection="1">
      <alignment horizontal="center" vertical="center" wrapText="1"/>
      <protection locked="0"/>
    </xf>
    <xf numFmtId="171" fontId="0" fillId="0" borderId="9" xfId="0" applyNumberFormat="1" applyBorder="1" applyProtection="1">
      <protection locked="0"/>
    </xf>
    <xf numFmtId="0" fontId="5" fillId="0" borderId="21" xfId="0" applyFont="1" applyBorder="1" applyAlignment="1">
      <alignment horizontal="center" vertical="center" wrapText="1"/>
    </xf>
    <xf numFmtId="0" fontId="1" fillId="0" borderId="21" xfId="0" applyFont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Protection="1">
      <protection locked="0"/>
    </xf>
    <xf numFmtId="0" fontId="101" fillId="0" borderId="0" xfId="0" applyFont="1" applyAlignment="1">
      <alignment horizontal="right"/>
    </xf>
    <xf numFmtId="0" fontId="135" fillId="0" borderId="0" xfId="0" applyFont="1"/>
    <xf numFmtId="0" fontId="136" fillId="0" borderId="0" xfId="0" applyFont="1" applyAlignment="1">
      <alignment vertical="center"/>
    </xf>
    <xf numFmtId="0" fontId="108" fillId="0" borderId="0" xfId="0" applyFont="1" applyAlignment="1">
      <alignment horizontal="center" vertical="center" wrapText="1"/>
    </xf>
    <xf numFmtId="0" fontId="108" fillId="0" borderId="0" xfId="0" applyFont="1" applyAlignment="1">
      <alignment horizontal="right" vertical="center" wrapText="1"/>
    </xf>
    <xf numFmtId="170" fontId="108" fillId="0" borderId="0" xfId="0" applyNumberFormat="1" applyFont="1" applyAlignment="1" applyProtection="1">
      <alignment horizontal="right" vertical="center" wrapText="1"/>
      <protection locked="0"/>
    </xf>
    <xf numFmtId="0" fontId="135" fillId="0" borderId="0" xfId="0" applyFont="1" applyAlignment="1">
      <alignment horizontal="center" vertical="center" wrapText="1"/>
    </xf>
    <xf numFmtId="0" fontId="135" fillId="0" borderId="0" xfId="0" applyFont="1" applyAlignment="1">
      <alignment horizontal="right" vertical="center" wrapText="1"/>
    </xf>
    <xf numFmtId="164" fontId="108" fillId="0" borderId="0" xfId="0" applyNumberFormat="1" applyFont="1"/>
    <xf numFmtId="170" fontId="135" fillId="13" borderId="0" xfId="0" applyNumberFormat="1" applyFont="1" applyFill="1" applyAlignment="1">
      <alignment horizontal="right" vertical="center" wrapText="1"/>
    </xf>
    <xf numFmtId="0" fontId="108" fillId="0" borderId="0" xfId="0" applyFont="1" applyAlignment="1">
      <alignment wrapText="1"/>
    </xf>
    <xf numFmtId="0" fontId="108" fillId="0" borderId="0" xfId="0" applyFont="1" applyAlignment="1">
      <alignment horizontal="justify" wrapText="1"/>
    </xf>
    <xf numFmtId="171" fontId="1" fillId="0" borderId="9" xfId="0" applyNumberFormat="1" applyFont="1" applyBorder="1" applyProtection="1">
      <protection locked="0"/>
    </xf>
    <xf numFmtId="0" fontId="1" fillId="12" borderId="0" xfId="0" applyFont="1" applyFill="1"/>
    <xf numFmtId="0" fontId="51" fillId="0" borderId="0" xfId="0" quotePrefix="1" applyFont="1" applyAlignment="1">
      <alignment horizontal="left" vertical="justify" wrapText="1" indent="1"/>
    </xf>
    <xf numFmtId="0" fontId="51" fillId="0" borderId="0" xfId="0" applyFont="1" applyAlignment="1">
      <alignment horizontal="left" vertical="justify" wrapText="1" indent="1"/>
    </xf>
    <xf numFmtId="0" fontId="84" fillId="0" borderId="0" xfId="0" applyFont="1" applyAlignment="1">
      <alignment horizontal="center" wrapText="1"/>
    </xf>
    <xf numFmtId="0" fontId="121" fillId="0" borderId="0" xfId="0" applyFont="1" applyAlignment="1">
      <alignment horizontal="center" wrapText="1"/>
    </xf>
    <xf numFmtId="0" fontId="75" fillId="0" borderId="0" xfId="0" applyFont="1" applyAlignment="1">
      <alignment horizontal="center" wrapText="1"/>
    </xf>
    <xf numFmtId="0" fontId="51" fillId="0" borderId="0" xfId="0" applyFont="1" applyAlignment="1">
      <alignment horizontal="left" wrapText="1"/>
    </xf>
    <xf numFmtId="0" fontId="75" fillId="0" borderId="0" xfId="0" applyFont="1" applyAlignment="1">
      <alignment horizontal="center"/>
    </xf>
    <xf numFmtId="0" fontId="75" fillId="0" borderId="0" xfId="0" applyFont="1" applyAlignment="1">
      <alignment horizontal="right" wrapText="1"/>
    </xf>
    <xf numFmtId="0" fontId="63" fillId="4" borderId="11" xfId="0" applyFont="1" applyFill="1" applyBorder="1" applyAlignment="1">
      <alignment horizontal="center"/>
    </xf>
    <xf numFmtId="0" fontId="63" fillId="4" borderId="10" xfId="0" applyFont="1" applyFill="1" applyBorder="1" applyAlignment="1">
      <alignment horizontal="center"/>
    </xf>
    <xf numFmtId="0" fontId="63" fillId="4" borderId="12" xfId="0" applyFont="1" applyFill="1" applyBorder="1" applyAlignment="1">
      <alignment horizontal="center"/>
    </xf>
    <xf numFmtId="0" fontId="63" fillId="4" borderId="5" xfId="0" applyFont="1" applyFill="1" applyBorder="1" applyAlignment="1">
      <alignment horizontal="center"/>
    </xf>
    <xf numFmtId="0" fontId="63" fillId="4" borderId="0" xfId="0" applyFont="1" applyFill="1" applyAlignment="1">
      <alignment horizontal="center"/>
    </xf>
    <xf numFmtId="0" fontId="63" fillId="4" borderId="1" xfId="0" applyFont="1" applyFill="1" applyBorder="1" applyAlignment="1">
      <alignment horizontal="center"/>
    </xf>
    <xf numFmtId="0" fontId="63" fillId="4" borderId="2" xfId="0" applyFont="1" applyFill="1" applyBorder="1" applyAlignment="1">
      <alignment horizontal="center"/>
    </xf>
    <xf numFmtId="0" fontId="63" fillId="4" borderId="3" xfId="0" applyFont="1" applyFill="1" applyBorder="1" applyAlignment="1">
      <alignment horizontal="center"/>
    </xf>
    <xf numFmtId="0" fontId="63" fillId="4" borderId="4" xfId="0" applyFont="1" applyFill="1" applyBorder="1" applyAlignment="1">
      <alignment horizontal="center"/>
    </xf>
    <xf numFmtId="172" fontId="56" fillId="14" borderId="0" xfId="0" applyNumberFormat="1" applyFont="1" applyFill="1" applyAlignment="1" applyProtection="1">
      <alignment horizontal="left"/>
      <protection locked="0"/>
    </xf>
    <xf numFmtId="172" fontId="0" fillId="0" borderId="0" xfId="0" applyNumberFormat="1" applyAlignment="1" applyProtection="1">
      <alignment horizontal="left"/>
      <protection locked="0"/>
    </xf>
    <xf numFmtId="0" fontId="51" fillId="3" borderId="21" xfId="0" applyFont="1" applyFill="1" applyBorder="1" applyAlignment="1" applyProtection="1">
      <alignment horizontal="left"/>
      <protection locked="0"/>
    </xf>
    <xf numFmtId="0" fontId="51" fillId="3" borderId="22" xfId="0" applyFont="1" applyFill="1" applyBorder="1" applyAlignment="1" applyProtection="1">
      <alignment horizontal="left"/>
      <protection locked="0"/>
    </xf>
    <xf numFmtId="0" fontId="51" fillId="3" borderId="23" xfId="0" applyFont="1" applyFill="1" applyBorder="1" applyAlignment="1" applyProtection="1">
      <alignment horizontal="left"/>
      <protection locked="0"/>
    </xf>
    <xf numFmtId="49" fontId="51" fillId="3" borderId="21" xfId="0" applyNumberFormat="1" applyFont="1" applyFill="1" applyBorder="1" applyAlignment="1" applyProtection="1">
      <alignment horizontal="left"/>
      <protection locked="0"/>
    </xf>
    <xf numFmtId="49" fontId="51" fillId="3" borderId="22" xfId="0" applyNumberFormat="1" applyFont="1" applyFill="1" applyBorder="1" applyAlignment="1" applyProtection="1">
      <alignment horizontal="left"/>
      <protection locked="0"/>
    </xf>
    <xf numFmtId="49" fontId="51" fillId="3" borderId="23" xfId="0" applyNumberFormat="1" applyFont="1" applyFill="1" applyBorder="1" applyAlignment="1" applyProtection="1">
      <alignment horizontal="left"/>
      <protection locked="0"/>
    </xf>
    <xf numFmtId="0" fontId="51" fillId="0" borderId="0" xfId="0" applyFont="1" applyAlignment="1">
      <alignment horizontal="right" vertical="center"/>
    </xf>
    <xf numFmtId="0" fontId="118" fillId="10" borderId="2" xfId="4" applyFont="1" applyFill="1" applyBorder="1" applyAlignment="1">
      <alignment horizontal="right" vertical="center" wrapText="1"/>
    </xf>
    <xf numFmtId="0" fontId="118" fillId="10" borderId="3" xfId="4" applyFont="1" applyFill="1" applyBorder="1" applyAlignment="1">
      <alignment horizontal="right" vertical="center" wrapText="1"/>
    </xf>
    <xf numFmtId="0" fontId="118" fillId="10" borderId="4" xfId="4" applyFont="1" applyFill="1" applyBorder="1" applyAlignment="1">
      <alignment horizontal="right" vertical="center" wrapText="1"/>
    </xf>
    <xf numFmtId="0" fontId="118" fillId="10" borderId="21" xfId="4" applyFont="1" applyFill="1" applyBorder="1" applyAlignment="1">
      <alignment horizontal="right" vertical="center" wrapText="1"/>
    </xf>
    <xf numFmtId="0" fontId="58" fillId="10" borderId="22" xfId="4" applyFont="1" applyFill="1" applyBorder="1" applyAlignment="1">
      <alignment horizontal="right" vertical="center" wrapText="1"/>
    </xf>
    <xf numFmtId="0" fontId="58" fillId="10" borderId="23" xfId="4" applyFont="1" applyFill="1" applyBorder="1" applyAlignment="1">
      <alignment horizontal="right" vertical="center" wrapText="1"/>
    </xf>
    <xf numFmtId="0" fontId="118" fillId="10" borderId="22" xfId="4" applyFont="1" applyFill="1" applyBorder="1" applyAlignment="1">
      <alignment horizontal="right" vertical="center" wrapText="1"/>
    </xf>
    <xf numFmtId="0" fontId="118" fillId="10" borderId="23" xfId="4" applyFont="1" applyFill="1" applyBorder="1" applyAlignment="1">
      <alignment horizontal="right" vertical="center" wrapText="1"/>
    </xf>
    <xf numFmtId="0" fontId="56" fillId="0" borderId="21" xfId="4" applyFont="1" applyBorder="1" applyAlignment="1">
      <alignment horizontal="center" vertical="center" wrapText="1"/>
    </xf>
    <xf numFmtId="0" fontId="56" fillId="0" borderId="22" xfId="4" applyFont="1" applyBorder="1" applyAlignment="1">
      <alignment horizontal="center" vertical="center" wrapText="1"/>
    </xf>
    <xf numFmtId="0" fontId="56" fillId="0" borderId="23" xfId="4" applyFont="1" applyBorder="1" applyAlignment="1">
      <alignment horizontal="center" vertical="center" wrapText="1"/>
    </xf>
    <xf numFmtId="0" fontId="56" fillId="0" borderId="21" xfId="4" applyFont="1" applyBorder="1" applyAlignment="1">
      <alignment horizontal="center" vertical="top" wrapText="1"/>
    </xf>
    <xf numFmtId="0" fontId="56" fillId="0" borderId="22" xfId="4" applyFont="1" applyBorder="1" applyAlignment="1">
      <alignment horizontal="center" vertical="top" wrapText="1"/>
    </xf>
    <xf numFmtId="0" fontId="56" fillId="0" borderId="23" xfId="4" applyFont="1" applyBorder="1" applyAlignment="1">
      <alignment horizontal="center" vertical="top" wrapText="1"/>
    </xf>
    <xf numFmtId="0" fontId="57" fillId="0" borderId="21" xfId="4" applyFont="1" applyBorder="1" applyAlignment="1">
      <alignment horizontal="center" vertical="top" wrapText="1"/>
    </xf>
    <xf numFmtId="0" fontId="57" fillId="0" borderId="22" xfId="4" applyFont="1" applyBorder="1" applyAlignment="1">
      <alignment horizontal="center" vertical="top" wrapText="1"/>
    </xf>
    <xf numFmtId="0" fontId="57" fillId="0" borderId="23" xfId="4" applyFont="1" applyBorder="1" applyAlignment="1">
      <alignment horizontal="center" vertical="top" wrapText="1"/>
    </xf>
    <xf numFmtId="0" fontId="92" fillId="18" borderId="0" xfId="4" applyFont="1" applyFill="1" applyAlignment="1">
      <alignment horizontal="center" vertical="center"/>
    </xf>
    <xf numFmtId="0" fontId="69" fillId="0" borderId="11" xfId="4" applyFont="1" applyBorder="1" applyAlignment="1">
      <alignment horizontal="center" vertical="top" wrapText="1" readingOrder="1"/>
    </xf>
    <xf numFmtId="0" fontId="69" fillId="0" borderId="10" xfId="4" applyFont="1" applyBorder="1" applyAlignment="1">
      <alignment horizontal="center" vertical="top" wrapText="1" readingOrder="1"/>
    </xf>
    <xf numFmtId="0" fontId="69" fillId="0" borderId="12" xfId="4" applyFont="1" applyBorder="1" applyAlignment="1">
      <alignment horizontal="center" vertical="top" wrapText="1" readingOrder="1"/>
    </xf>
    <xf numFmtId="0" fontId="69" fillId="0" borderId="5" xfId="4" applyFont="1" applyBorder="1" applyAlignment="1">
      <alignment horizontal="center" vertical="top" wrapText="1" readingOrder="1"/>
    </xf>
    <xf numFmtId="0" fontId="69" fillId="0" borderId="0" xfId="4" applyFont="1" applyAlignment="1">
      <alignment horizontal="center" vertical="top" wrapText="1" readingOrder="1"/>
    </xf>
    <xf numFmtId="0" fontId="69" fillId="0" borderId="1" xfId="4" applyFont="1" applyBorder="1" applyAlignment="1">
      <alignment horizontal="center" vertical="top" wrapText="1" readingOrder="1"/>
    </xf>
    <xf numFmtId="0" fontId="69" fillId="0" borderId="2" xfId="4" applyFont="1" applyBorder="1" applyAlignment="1">
      <alignment horizontal="center" vertical="top" wrapText="1" readingOrder="1"/>
    </xf>
    <xf numFmtId="0" fontId="69" fillId="0" borderId="3" xfId="4" applyFont="1" applyBorder="1" applyAlignment="1">
      <alignment horizontal="center" vertical="top" wrapText="1" readingOrder="1"/>
    </xf>
    <xf numFmtId="0" fontId="69" fillId="0" borderId="4" xfId="4" applyFont="1" applyBorder="1" applyAlignment="1">
      <alignment horizontal="center" vertical="top" wrapText="1" readingOrder="1"/>
    </xf>
    <xf numFmtId="0" fontId="119" fillId="0" borderId="0" xfId="0" applyFont="1" applyAlignment="1">
      <alignment horizontal="center" vertical="top" wrapText="1"/>
    </xf>
    <xf numFmtId="164" fontId="75" fillId="6" borderId="9" xfId="0" applyNumberFormat="1" applyFont="1" applyFill="1" applyBorder="1" applyAlignment="1">
      <alignment horizontal="center"/>
    </xf>
    <xf numFmtId="164" fontId="51" fillId="0" borderId="9" xfId="0" applyNumberFormat="1" applyFont="1" applyBorder="1" applyAlignment="1" applyProtection="1">
      <alignment horizontal="center"/>
      <protection locked="0"/>
    </xf>
    <xf numFmtId="0" fontId="74" fillId="0" borderId="0" xfId="0" applyFont="1" applyAlignment="1">
      <alignment horizontal="left"/>
    </xf>
    <xf numFmtId="164" fontId="51" fillId="0" borderId="21" xfId="0" applyNumberFormat="1" applyFont="1" applyBorder="1" applyAlignment="1" applyProtection="1">
      <alignment horizontal="center"/>
      <protection locked="0"/>
    </xf>
    <xf numFmtId="164" fontId="51" fillId="0" borderId="22" xfId="0" applyNumberFormat="1" applyFont="1" applyBorder="1" applyAlignment="1" applyProtection="1">
      <alignment horizontal="center"/>
      <protection locked="0"/>
    </xf>
    <xf numFmtId="164" fontId="51" fillId="0" borderId="23" xfId="0" applyNumberFormat="1" applyFont="1" applyBorder="1" applyAlignment="1" applyProtection="1">
      <alignment horizontal="center"/>
      <protection locked="0"/>
    </xf>
    <xf numFmtId="0" fontId="74" fillId="0" borderId="10" xfId="0" applyFont="1" applyBorder="1" applyAlignment="1">
      <alignment vertical="top" wrapText="1"/>
    </xf>
    <xf numFmtId="164" fontId="75" fillId="9" borderId="21" xfId="0" applyNumberFormat="1" applyFont="1" applyFill="1" applyBorder="1" applyAlignment="1">
      <alignment horizontal="center"/>
    </xf>
    <xf numFmtId="164" fontId="75" fillId="9" borderId="22" xfId="0" applyNumberFormat="1" applyFont="1" applyFill="1" applyBorder="1" applyAlignment="1">
      <alignment horizontal="center"/>
    </xf>
    <xf numFmtId="164" fontId="75" fillId="9" borderId="23" xfId="0" applyNumberFormat="1" applyFont="1" applyFill="1" applyBorder="1" applyAlignment="1">
      <alignment horizontal="center"/>
    </xf>
    <xf numFmtId="164" fontId="51" fillId="0" borderId="0" xfId="0" applyNumberFormat="1" applyFont="1" applyAlignment="1" applyProtection="1">
      <alignment horizontal="center"/>
      <protection locked="0"/>
    </xf>
    <xf numFmtId="0" fontId="74" fillId="0" borderId="0" xfId="0" applyFont="1" applyAlignment="1">
      <alignment horizontal="center"/>
    </xf>
    <xf numFmtId="0" fontId="74" fillId="0" borderId="0" xfId="0" applyFont="1" applyAlignment="1">
      <alignment horizontal="justify" vertical="top" wrapText="1"/>
    </xf>
    <xf numFmtId="0" fontId="73" fillId="0" borderId="0" xfId="0" applyFont="1" applyAlignment="1">
      <alignment horizontal="center"/>
    </xf>
    <xf numFmtId="0" fontId="69" fillId="0" borderId="0" xfId="0" applyFont="1" applyAlignment="1">
      <alignment horizontal="right" wrapText="1"/>
    </xf>
    <xf numFmtId="0" fontId="68" fillId="5" borderId="26" xfId="0" applyFont="1" applyFill="1" applyBorder="1" applyAlignment="1">
      <alignment horizontal="center" vertical="center" wrapText="1"/>
    </xf>
    <xf numFmtId="0" fontId="68" fillId="5" borderId="27" xfId="0" applyFont="1" applyFill="1" applyBorder="1" applyAlignment="1">
      <alignment horizontal="center" vertical="center" wrapText="1"/>
    </xf>
    <xf numFmtId="0" fontId="68" fillId="5" borderId="28" xfId="0" applyFont="1" applyFill="1" applyBorder="1" applyAlignment="1">
      <alignment horizontal="center" vertical="center" wrapText="1"/>
    </xf>
    <xf numFmtId="0" fontId="73" fillId="4" borderId="11" xfId="0" applyFont="1" applyFill="1" applyBorder="1" applyAlignment="1">
      <alignment horizontal="left" vertical="top" wrapText="1"/>
    </xf>
    <xf numFmtId="0" fontId="73" fillId="4" borderId="10" xfId="0" applyFont="1" applyFill="1" applyBorder="1" applyAlignment="1">
      <alignment horizontal="left" vertical="top" wrapText="1"/>
    </xf>
    <xf numFmtId="0" fontId="73" fillId="4" borderId="12" xfId="0" applyFont="1" applyFill="1" applyBorder="1" applyAlignment="1">
      <alignment horizontal="left" vertical="top" wrapText="1"/>
    </xf>
    <xf numFmtId="0" fontId="73" fillId="4" borderId="5" xfId="0" applyFont="1" applyFill="1" applyBorder="1" applyAlignment="1">
      <alignment horizontal="left" vertical="top" wrapText="1"/>
    </xf>
    <xf numFmtId="0" fontId="73" fillId="4" borderId="0" xfId="0" applyFont="1" applyFill="1" applyAlignment="1">
      <alignment horizontal="left" vertical="top" wrapText="1"/>
    </xf>
    <xf numFmtId="0" fontId="73" fillId="4" borderId="1" xfId="0" applyFont="1" applyFill="1" applyBorder="1" applyAlignment="1">
      <alignment horizontal="left" vertical="top" wrapText="1"/>
    </xf>
    <xf numFmtId="0" fontId="74" fillId="4" borderId="5" xfId="0" applyFont="1" applyFill="1" applyBorder="1" applyAlignment="1">
      <alignment vertical="top" wrapText="1"/>
    </xf>
    <xf numFmtId="0" fontId="50" fillId="0" borderId="0" xfId="0" applyFont="1" applyAlignment="1">
      <alignment vertical="top" wrapText="1"/>
    </xf>
    <xf numFmtId="0" fontId="50" fillId="0" borderId="1" xfId="0" applyFont="1" applyBorder="1" applyAlignment="1">
      <alignment vertical="top" wrapText="1"/>
    </xf>
    <xf numFmtId="0" fontId="50" fillId="0" borderId="2" xfId="0" applyFont="1" applyBorder="1" applyAlignment="1">
      <alignment vertical="top" wrapText="1"/>
    </xf>
    <xf numFmtId="0" fontId="50" fillId="0" borderId="3" xfId="0" applyFont="1" applyBorder="1" applyAlignment="1">
      <alignment vertical="top" wrapText="1"/>
    </xf>
    <xf numFmtId="0" fontId="50" fillId="0" borderId="4" xfId="0" applyFont="1" applyBorder="1" applyAlignment="1">
      <alignment vertical="top" wrapText="1"/>
    </xf>
    <xf numFmtId="0" fontId="46" fillId="0" borderId="0" xfId="0" applyFont="1" applyAlignment="1">
      <alignment horizontal="left" wrapText="1"/>
    </xf>
    <xf numFmtId="0" fontId="74" fillId="0" borderId="0" xfId="0" applyFont="1" applyAlignment="1">
      <alignment horizontal="left" wrapText="1"/>
    </xf>
    <xf numFmtId="0" fontId="73" fillId="4" borderId="24" xfId="0" applyFont="1" applyFill="1" applyBorder="1" applyAlignment="1">
      <alignment horizontal="left" vertical="top" wrapText="1"/>
    </xf>
    <xf numFmtId="0" fontId="73" fillId="4" borderId="13" xfId="0" applyFont="1" applyFill="1" applyBorder="1" applyAlignment="1">
      <alignment horizontal="left" vertical="top" wrapText="1"/>
    </xf>
    <xf numFmtId="0" fontId="73" fillId="4" borderId="25" xfId="0" applyFont="1" applyFill="1" applyBorder="1" applyAlignment="1">
      <alignment horizontal="left" vertical="top" wrapText="1"/>
    </xf>
    <xf numFmtId="164" fontId="75" fillId="6" borderId="21" xfId="0" applyNumberFormat="1" applyFont="1" applyFill="1" applyBorder="1" applyAlignment="1">
      <alignment horizontal="center"/>
    </xf>
    <xf numFmtId="164" fontId="75" fillId="6" borderId="22" xfId="0" applyNumberFormat="1" applyFont="1" applyFill="1" applyBorder="1" applyAlignment="1">
      <alignment horizontal="center"/>
    </xf>
    <xf numFmtId="164" fontId="75" fillId="6" borderId="23" xfId="0" applyNumberFormat="1" applyFont="1" applyFill="1" applyBorder="1" applyAlignment="1">
      <alignment horizontal="center"/>
    </xf>
    <xf numFmtId="164" fontId="51" fillId="2" borderId="21" xfId="0" applyNumberFormat="1" applyFont="1" applyFill="1" applyBorder="1" applyAlignment="1" applyProtection="1">
      <alignment horizontal="center"/>
      <protection locked="0"/>
    </xf>
    <xf numFmtId="164" fontId="51" fillId="2" borderId="22" xfId="0" applyNumberFormat="1" applyFont="1" applyFill="1" applyBorder="1" applyAlignment="1" applyProtection="1">
      <alignment horizontal="center"/>
      <protection locked="0"/>
    </xf>
    <xf numFmtId="164" fontId="51" fillId="2" borderId="2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 wrapText="1"/>
    </xf>
    <xf numFmtId="1" fontId="4" fillId="0" borderId="21" xfId="0" applyNumberFormat="1" applyFont="1" applyBorder="1" applyAlignment="1" applyProtection="1">
      <alignment horizontal="right"/>
      <protection locked="0"/>
    </xf>
    <xf numFmtId="1" fontId="4" fillId="0" borderId="22" xfId="0" applyNumberFormat="1" applyFont="1" applyBorder="1" applyAlignment="1" applyProtection="1">
      <alignment horizontal="right"/>
      <protection locked="0"/>
    </xf>
    <xf numFmtId="1" fontId="4" fillId="0" borderId="23" xfId="0" applyNumberFormat="1" applyFont="1" applyBorder="1" applyAlignment="1" applyProtection="1">
      <alignment horizontal="right"/>
      <protection locked="0"/>
    </xf>
    <xf numFmtId="164" fontId="75" fillId="6" borderId="21" xfId="0" applyNumberFormat="1" applyFont="1" applyFill="1" applyBorder="1" applyAlignment="1" applyProtection="1">
      <alignment horizontal="center"/>
      <protection locked="0"/>
    </xf>
    <xf numFmtId="164" fontId="75" fillId="6" borderId="22" xfId="0" applyNumberFormat="1" applyFont="1" applyFill="1" applyBorder="1" applyAlignment="1" applyProtection="1">
      <alignment horizontal="center"/>
      <protection locked="0"/>
    </xf>
    <xf numFmtId="164" fontId="75" fillId="6" borderId="23" xfId="0" applyNumberFormat="1" applyFont="1" applyFill="1" applyBorder="1" applyAlignment="1" applyProtection="1">
      <alignment horizontal="center"/>
      <protection locked="0"/>
    </xf>
    <xf numFmtId="0" fontId="75" fillId="0" borderId="0" xfId="0" applyFont="1" applyAlignment="1">
      <alignment horizontal="left" vertical="center"/>
    </xf>
    <xf numFmtId="0" fontId="62" fillId="8" borderId="2" xfId="0" applyFont="1" applyFill="1" applyBorder="1" applyAlignment="1">
      <alignment horizontal="left" vertical="center"/>
    </xf>
    <xf numFmtId="0" fontId="62" fillId="8" borderId="3" xfId="0" applyFont="1" applyFill="1" applyBorder="1" applyAlignment="1">
      <alignment horizontal="left" vertical="center"/>
    </xf>
    <xf numFmtId="0" fontId="62" fillId="8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1" fillId="0" borderId="21" xfId="0" applyFont="1" applyBorder="1" applyAlignment="1">
      <alignment horizontal="center" vertical="center"/>
    </xf>
    <xf numFmtId="0" fontId="51" fillId="0" borderId="22" xfId="0" applyFont="1" applyBorder="1" applyAlignment="1">
      <alignment horizontal="center" vertical="center"/>
    </xf>
    <xf numFmtId="0" fontId="51" fillId="0" borderId="23" xfId="0" applyFont="1" applyBorder="1" applyAlignment="1">
      <alignment horizontal="center" vertical="center"/>
    </xf>
    <xf numFmtId="20" fontId="50" fillId="0" borderId="0" xfId="0" applyNumberFormat="1" applyFont="1" applyAlignment="1">
      <alignment wrapText="1"/>
    </xf>
    <xf numFmtId="0" fontId="75" fillId="8" borderId="11" xfId="0" applyFont="1" applyFill="1" applyBorder="1" applyAlignment="1">
      <alignment horizontal="left" wrapText="1"/>
    </xf>
    <xf numFmtId="0" fontId="75" fillId="8" borderId="10" xfId="0" applyFont="1" applyFill="1" applyBorder="1" applyAlignment="1">
      <alignment horizontal="left" wrapText="1"/>
    </xf>
    <xf numFmtId="0" fontId="75" fillId="8" borderId="12" xfId="0" applyFont="1" applyFill="1" applyBorder="1" applyAlignment="1">
      <alignment horizontal="left" wrapText="1"/>
    </xf>
    <xf numFmtId="0" fontId="78" fillId="4" borderId="11" xfId="0" applyFont="1" applyFill="1" applyBorder="1" applyAlignment="1">
      <alignment horizontal="left" wrapText="1"/>
    </xf>
    <xf numFmtId="0" fontId="78" fillId="4" borderId="10" xfId="0" applyFont="1" applyFill="1" applyBorder="1" applyAlignment="1">
      <alignment horizontal="left" wrapText="1"/>
    </xf>
    <xf numFmtId="0" fontId="78" fillId="4" borderId="12" xfId="0" applyFont="1" applyFill="1" applyBorder="1" applyAlignment="1">
      <alignment horizontal="left" wrapText="1"/>
    </xf>
    <xf numFmtId="0" fontId="79" fillId="9" borderId="9" xfId="0" applyFont="1" applyFill="1" applyBorder="1" applyAlignment="1">
      <alignment horizontal="right" vertical="center"/>
    </xf>
    <xf numFmtId="1" fontId="79" fillId="9" borderId="9" xfId="0" applyNumberFormat="1" applyFont="1" applyFill="1" applyBorder="1" applyAlignment="1">
      <alignment horizontal="right" vertical="center"/>
    </xf>
    <xf numFmtId="0" fontId="75" fillId="0" borderId="11" xfId="0" applyFont="1" applyBorder="1" applyAlignment="1">
      <alignment horizontal="center"/>
    </xf>
    <xf numFmtId="0" fontId="75" fillId="0" borderId="10" xfId="0" applyFont="1" applyBorder="1" applyAlignment="1">
      <alignment horizontal="center"/>
    </xf>
    <xf numFmtId="0" fontId="75" fillId="0" borderId="12" xfId="0" applyFont="1" applyBorder="1" applyAlignment="1">
      <alignment horizontal="center"/>
    </xf>
    <xf numFmtId="164" fontId="4" fillId="9" borderId="21" xfId="5" applyNumberFormat="1" applyFont="1" applyFill="1" applyBorder="1" applyAlignment="1" applyProtection="1">
      <alignment horizontal="center"/>
    </xf>
    <xf numFmtId="164" fontId="4" fillId="9" borderId="22" xfId="5" applyNumberFormat="1" applyFont="1" applyFill="1" applyBorder="1" applyAlignment="1" applyProtection="1">
      <alignment horizontal="center"/>
    </xf>
    <xf numFmtId="164" fontId="4" fillId="9" borderId="23" xfId="5" applyNumberFormat="1" applyFont="1" applyFill="1" applyBorder="1" applyAlignment="1" applyProtection="1">
      <alignment horizontal="center"/>
    </xf>
    <xf numFmtId="49" fontId="75" fillId="0" borderId="0" xfId="0" quotePrefix="1" applyNumberFormat="1" applyFont="1" applyAlignment="1">
      <alignment horizontal="center"/>
    </xf>
    <xf numFmtId="49" fontId="75" fillId="0" borderId="1" xfId="0" quotePrefix="1" applyNumberFormat="1" applyFont="1" applyBorder="1" applyAlignment="1">
      <alignment horizontal="center"/>
    </xf>
    <xf numFmtId="164" fontId="4" fillId="0" borderId="9" xfId="0" applyNumberFormat="1" applyFont="1" applyBorder="1" applyAlignment="1" applyProtection="1">
      <alignment horizontal="right"/>
      <protection locked="0"/>
    </xf>
    <xf numFmtId="0" fontId="78" fillId="4" borderId="21" xfId="0" applyFont="1" applyFill="1" applyBorder="1" applyAlignment="1">
      <alignment horizontal="left" vertical="center" wrapText="1"/>
    </xf>
    <xf numFmtId="0" fontId="78" fillId="4" borderId="22" xfId="0" applyFont="1" applyFill="1" applyBorder="1" applyAlignment="1">
      <alignment horizontal="left" vertical="center" wrapText="1"/>
    </xf>
    <xf numFmtId="0" fontId="78" fillId="4" borderId="23" xfId="0" applyFont="1" applyFill="1" applyBorder="1" applyAlignment="1">
      <alignment horizontal="left" vertical="center" wrapText="1"/>
    </xf>
    <xf numFmtId="0" fontId="51" fillId="0" borderId="0" xfId="0" applyFont="1" applyAlignment="1">
      <alignment horizontal="left"/>
    </xf>
    <xf numFmtId="0" fontId="51" fillId="0" borderId="0" xfId="0" quotePrefix="1" applyFont="1" applyAlignment="1">
      <alignment horizontal="left"/>
    </xf>
    <xf numFmtId="0" fontId="80" fillId="0" borderId="0" xfId="0" applyFont="1" applyAlignment="1">
      <alignment horizontal="right" wrapText="1"/>
    </xf>
    <xf numFmtId="0" fontId="77" fillId="0" borderId="0" xfId="0" applyFont="1" applyAlignment="1">
      <alignment horizontal="left"/>
    </xf>
    <xf numFmtId="0" fontId="75" fillId="0" borderId="0" xfId="0" quotePrefix="1" applyFont="1" applyAlignment="1">
      <alignment horizontal="left"/>
    </xf>
    <xf numFmtId="49" fontId="51" fillId="0" borderId="0" xfId="0" quotePrefix="1" applyNumberFormat="1" applyFont="1" applyAlignment="1">
      <alignment horizontal="center"/>
    </xf>
    <xf numFmtId="0" fontId="75" fillId="0" borderId="21" xfId="0" applyFont="1" applyBorder="1" applyAlignment="1">
      <alignment horizontal="center"/>
    </xf>
    <xf numFmtId="0" fontId="75" fillId="0" borderId="22" xfId="0" applyFont="1" applyBorder="1" applyAlignment="1">
      <alignment horizontal="center"/>
    </xf>
    <xf numFmtId="0" fontId="75" fillId="0" borderId="23" xfId="0" applyFont="1" applyBorder="1" applyAlignment="1">
      <alignment horizontal="center"/>
    </xf>
    <xf numFmtId="0" fontId="51" fillId="0" borderId="0" xfId="0" quotePrefix="1" applyFont="1" applyAlignment="1">
      <alignment horizontal="center"/>
    </xf>
    <xf numFmtId="1" fontId="77" fillId="0" borderId="0" xfId="0" applyNumberFormat="1" applyFont="1" applyAlignment="1">
      <alignment horizontal="center"/>
    </xf>
    <xf numFmtId="0" fontId="75" fillId="0" borderId="0" xfId="0" quotePrefix="1" applyFont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5" fillId="0" borderId="21" xfId="0" applyFont="1" applyBorder="1" applyAlignment="1">
      <alignment horizontal="center" vertical="center"/>
    </xf>
    <xf numFmtId="0" fontId="75" fillId="0" borderId="22" xfId="0" applyFont="1" applyBorder="1" applyAlignment="1">
      <alignment horizontal="center" vertical="center"/>
    </xf>
    <xf numFmtId="0" fontId="75" fillId="0" borderId="23" xfId="0" applyFont="1" applyBorder="1" applyAlignment="1">
      <alignment horizontal="center" vertical="center"/>
    </xf>
    <xf numFmtId="164" fontId="51" fillId="0" borderId="3" xfId="0" applyNumberFormat="1" applyFont="1" applyBorder="1" applyAlignment="1" applyProtection="1">
      <alignment horizontal="center"/>
      <protection locked="0"/>
    </xf>
    <xf numFmtId="0" fontId="75" fillId="0" borderId="0" xfId="0" applyFont="1" applyAlignment="1">
      <alignment horizontal="left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51" fillId="15" borderId="21" xfId="0" applyNumberFormat="1" applyFont="1" applyFill="1" applyBorder="1" applyAlignment="1" applyProtection="1">
      <alignment horizontal="center"/>
      <protection locked="0"/>
    </xf>
    <xf numFmtId="164" fontId="51" fillId="15" borderId="22" xfId="0" applyNumberFormat="1" applyFont="1" applyFill="1" applyBorder="1" applyAlignment="1" applyProtection="1">
      <alignment horizontal="center"/>
      <protection locked="0"/>
    </xf>
    <xf numFmtId="164" fontId="51" fillId="15" borderId="23" xfId="0" applyNumberFormat="1" applyFont="1" applyFill="1" applyBorder="1" applyAlignment="1" applyProtection="1">
      <alignment horizontal="center"/>
      <protection locked="0"/>
    </xf>
    <xf numFmtId="164" fontId="51" fillId="16" borderId="21" xfId="0" applyNumberFormat="1" applyFont="1" applyFill="1" applyBorder="1" applyAlignment="1" applyProtection="1">
      <alignment horizontal="center" vertical="center"/>
      <protection locked="0"/>
    </xf>
    <xf numFmtId="164" fontId="51" fillId="16" borderId="22" xfId="0" applyNumberFormat="1" applyFont="1" applyFill="1" applyBorder="1" applyAlignment="1" applyProtection="1">
      <alignment horizontal="center" vertical="center"/>
      <protection locked="0"/>
    </xf>
    <xf numFmtId="164" fontId="51" fillId="16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51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5" fillId="0" borderId="22" xfId="0" applyFont="1" applyBorder="1" applyAlignment="1">
      <alignment horizontal="right" vertical="center" wrapText="1"/>
    </xf>
    <xf numFmtId="0" fontId="51" fillId="0" borderId="10" xfId="0" applyFont="1" applyBorder="1" applyAlignment="1">
      <alignment horizontal="left"/>
    </xf>
    <xf numFmtId="0" fontId="78" fillId="0" borderId="2" xfId="0" applyFont="1" applyBorder="1" applyAlignment="1">
      <alignment horizontal="left" vertical="center" wrapText="1"/>
    </xf>
    <xf numFmtId="0" fontId="78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1" fontId="81" fillId="0" borderId="0" xfId="0" applyNumberFormat="1" applyFont="1" applyAlignment="1">
      <alignment horizontal="center"/>
    </xf>
    <xf numFmtId="0" fontId="78" fillId="4" borderId="10" xfId="0" applyFont="1" applyFill="1" applyBorder="1" applyAlignment="1">
      <alignment horizontal="left" vertical="center" wrapText="1"/>
    </xf>
    <xf numFmtId="0" fontId="54" fillId="0" borderId="22" xfId="0" applyFont="1" applyBorder="1" applyAlignment="1">
      <alignment horizontal="right" vertical="center" wrapText="1"/>
    </xf>
    <xf numFmtId="0" fontId="47" fillId="0" borderId="22" xfId="0" applyFont="1" applyBorder="1" applyAlignment="1">
      <alignment horizontal="right" vertical="center" wrapText="1"/>
    </xf>
    <xf numFmtId="0" fontId="5" fillId="12" borderId="0" xfId="0" applyFont="1" applyFill="1" applyAlignment="1">
      <alignment horizontal="left" vertical="center" wrapText="1"/>
    </xf>
    <xf numFmtId="0" fontId="78" fillId="4" borderId="21" xfId="0" applyFont="1" applyFill="1" applyBorder="1" applyAlignment="1">
      <alignment vertical="center" wrapText="1"/>
    </xf>
    <xf numFmtId="0" fontId="78" fillId="4" borderId="22" xfId="0" applyFont="1" applyFill="1" applyBorder="1" applyAlignment="1">
      <alignment vertical="center" wrapText="1"/>
    </xf>
    <xf numFmtId="0" fontId="78" fillId="4" borderId="23" xfId="0" applyFont="1" applyFill="1" applyBorder="1" applyAlignment="1">
      <alignment vertical="center" wrapText="1"/>
    </xf>
    <xf numFmtId="0" fontId="48" fillId="12" borderId="0" xfId="0" applyFont="1" applyFill="1" applyAlignment="1">
      <alignment horizontal="left" vertical="center" wrapText="1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12" borderId="0" xfId="0" applyFont="1" applyFill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left" vertical="center" wrapText="1"/>
    </xf>
    <xf numFmtId="0" fontId="4" fillId="12" borderId="0" xfId="0" applyFont="1" applyFill="1" applyAlignment="1">
      <alignment horizontal="left" vertical="top" wrapText="1"/>
    </xf>
    <xf numFmtId="0" fontId="48" fillId="12" borderId="0" xfId="0" applyFont="1" applyFill="1" applyAlignment="1">
      <alignment vertical="center" wrapText="1"/>
    </xf>
    <xf numFmtId="0" fontId="5" fillId="12" borderId="0" xfId="0" applyFont="1" applyFill="1" applyAlignment="1">
      <alignment vertical="center" wrapText="1"/>
    </xf>
    <xf numFmtId="0" fontId="4" fillId="0" borderId="0" xfId="0" applyFont="1" applyAlignment="1">
      <alignment horizontal="left"/>
    </xf>
    <xf numFmtId="0" fontId="43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8" fillId="4" borderId="11" xfId="0" applyFont="1" applyFill="1" applyBorder="1" applyAlignment="1">
      <alignment horizontal="left" wrapText="1"/>
    </xf>
    <xf numFmtId="0" fontId="48" fillId="4" borderId="10" xfId="0" applyFont="1" applyFill="1" applyBorder="1" applyAlignment="1">
      <alignment horizontal="left"/>
    </xf>
    <xf numFmtId="0" fontId="50" fillId="4" borderId="2" xfId="0" applyFont="1" applyFill="1" applyBorder="1" applyAlignment="1">
      <alignment horizontal="left"/>
    </xf>
    <xf numFmtId="0" fontId="50" fillId="4" borderId="3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8" fillId="4" borderId="30" xfId="0" applyFont="1" applyFill="1" applyBorder="1" applyAlignment="1">
      <alignment horizontal="left" wrapText="1"/>
    </xf>
    <xf numFmtId="0" fontId="48" fillId="4" borderId="31" xfId="0" applyFont="1" applyFill="1" applyBorder="1" applyAlignment="1">
      <alignment horizontal="left" wrapText="1"/>
    </xf>
    <xf numFmtId="0" fontId="48" fillId="4" borderId="32" xfId="0" applyFont="1" applyFill="1" applyBorder="1" applyAlignment="1">
      <alignment horizontal="left" wrapText="1"/>
    </xf>
    <xf numFmtId="0" fontId="48" fillId="4" borderId="16" xfId="0" applyFont="1" applyFill="1" applyBorder="1" applyAlignment="1">
      <alignment horizontal="left"/>
    </xf>
    <xf numFmtId="0" fontId="48" fillId="4" borderId="18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 wrapText="1"/>
    </xf>
    <xf numFmtId="0" fontId="48" fillId="4" borderId="0" xfId="0" applyFont="1" applyFill="1" applyAlignment="1">
      <alignment horizontal="left"/>
    </xf>
    <xf numFmtId="0" fontId="48" fillId="4" borderId="8" xfId="0" applyFont="1" applyFill="1" applyBorder="1" applyAlignment="1">
      <alignment horizontal="left"/>
    </xf>
    <xf numFmtId="0" fontId="48" fillId="4" borderId="19" xfId="0" applyFont="1" applyFill="1" applyBorder="1" applyAlignment="1">
      <alignment horizontal="left" wrapText="1"/>
    </xf>
    <xf numFmtId="0" fontId="48" fillId="4" borderId="13" xfId="0" applyFont="1" applyFill="1" applyBorder="1" applyAlignment="1">
      <alignment horizontal="left"/>
    </xf>
    <xf numFmtId="0" fontId="48" fillId="4" borderId="14" xfId="0" applyFont="1" applyFill="1" applyBorder="1" applyAlignment="1">
      <alignment horizontal="left"/>
    </xf>
    <xf numFmtId="0" fontId="112" fillId="10" borderId="26" xfId="0" applyFont="1" applyFill="1" applyBorder="1" applyAlignment="1">
      <alignment horizontal="left" vertical="center" wrapText="1"/>
    </xf>
    <xf numFmtId="0" fontId="110" fillId="10" borderId="27" xfId="0" applyFont="1" applyFill="1" applyBorder="1" applyAlignment="1">
      <alignment horizontal="left" vertical="center" wrapText="1"/>
    </xf>
    <xf numFmtId="0" fontId="110" fillId="10" borderId="28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wrapText="1"/>
    </xf>
    <xf numFmtId="0" fontId="107" fillId="0" borderId="0" xfId="0" applyFont="1" applyAlignment="1">
      <alignment horizontal="center"/>
    </xf>
    <xf numFmtId="0" fontId="5" fillId="4" borderId="21" xfId="0" applyFont="1" applyFill="1" applyBorder="1" applyAlignment="1">
      <alignment horizontal="left" wrapText="1"/>
    </xf>
    <xf numFmtId="0" fontId="48" fillId="4" borderId="22" xfId="0" applyFont="1" applyFill="1" applyBorder="1" applyAlignment="1">
      <alignment horizontal="left"/>
    </xf>
    <xf numFmtId="0" fontId="48" fillId="4" borderId="12" xfId="0" applyFont="1" applyFill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left" vertical="center" wrapText="1"/>
    </xf>
    <xf numFmtId="0" fontId="0" fillId="10" borderId="10" xfId="0" applyFill="1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125" fillId="0" borderId="0" xfId="0" applyFont="1" applyAlignment="1">
      <alignment horizontal="right"/>
    </xf>
    <xf numFmtId="0" fontId="124" fillId="0" borderId="0" xfId="0" applyFont="1" applyAlignment="1">
      <alignment horizontal="right"/>
    </xf>
    <xf numFmtId="0" fontId="0" fillId="0" borderId="0" xfId="0" applyAlignment="1">
      <alignment horizontal="right"/>
    </xf>
    <xf numFmtId="1" fontId="5" fillId="3" borderId="21" xfId="0" applyNumberFormat="1" applyFont="1" applyFill="1" applyBorder="1" applyAlignment="1" applyProtection="1">
      <alignment horizontal="right"/>
      <protection locked="0"/>
    </xf>
    <xf numFmtId="1" fontId="5" fillId="3" borderId="22" xfId="0" applyNumberFormat="1" applyFont="1" applyFill="1" applyBorder="1" applyAlignment="1" applyProtection="1">
      <alignment horizontal="right"/>
      <protection locked="0"/>
    </xf>
    <xf numFmtId="1" fontId="5" fillId="3" borderId="23" xfId="0" applyNumberFormat="1" applyFont="1" applyFill="1" applyBorder="1" applyAlignment="1" applyProtection="1">
      <alignment horizontal="right"/>
      <protection locked="0"/>
    </xf>
    <xf numFmtId="1" fontId="5" fillId="17" borderId="21" xfId="0" applyNumberFormat="1" applyFont="1" applyFill="1" applyBorder="1" applyAlignment="1" applyProtection="1">
      <alignment horizontal="center"/>
      <protection locked="0"/>
    </xf>
    <xf numFmtId="1" fontId="5" fillId="17" borderId="22" xfId="0" applyNumberFormat="1" applyFont="1" applyFill="1" applyBorder="1" applyAlignment="1" applyProtection="1">
      <alignment horizontal="center"/>
      <protection locked="0"/>
    </xf>
    <xf numFmtId="1" fontId="5" fillId="17" borderId="23" xfId="0" applyNumberFormat="1" applyFont="1" applyFill="1" applyBorder="1" applyAlignment="1" applyProtection="1">
      <alignment horizontal="center"/>
      <protection locked="0"/>
    </xf>
    <xf numFmtId="1" fontId="5" fillId="17" borderId="21" xfId="0" applyNumberFormat="1" applyFont="1" applyFill="1" applyBorder="1" applyAlignment="1" applyProtection="1">
      <alignment horizontal="left"/>
      <protection locked="0"/>
    </xf>
    <xf numFmtId="1" fontId="5" fillId="17" borderId="22" xfId="0" applyNumberFormat="1" applyFont="1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48" fillId="4" borderId="11" xfId="0" applyFont="1" applyFill="1" applyBorder="1" applyAlignment="1">
      <alignment horizontal="left" vertical="center" wrapText="1"/>
    </xf>
    <xf numFmtId="0" fontId="48" fillId="4" borderId="10" xfId="0" applyFont="1" applyFill="1" applyBorder="1" applyAlignment="1">
      <alignment horizontal="left" vertical="center" wrapText="1"/>
    </xf>
    <xf numFmtId="0" fontId="48" fillId="4" borderId="12" xfId="0" applyFont="1" applyFill="1" applyBorder="1" applyAlignment="1">
      <alignment horizontal="left" vertical="center" wrapText="1"/>
    </xf>
    <xf numFmtId="0" fontId="48" fillId="4" borderId="2" xfId="0" applyFont="1" applyFill="1" applyBorder="1" applyAlignment="1">
      <alignment horizontal="left" vertical="center" wrapText="1"/>
    </xf>
    <xf numFmtId="0" fontId="48" fillId="4" borderId="3" xfId="0" applyFont="1" applyFill="1" applyBorder="1" applyAlignment="1">
      <alignment horizontal="left" vertical="center" wrapText="1"/>
    </xf>
    <xf numFmtId="0" fontId="48" fillId="4" borderId="4" xfId="0" applyFont="1" applyFill="1" applyBorder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0" fontId="12" fillId="2" borderId="0" xfId="0" applyFont="1" applyFill="1" applyAlignment="1">
      <alignment horizontal="left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0" fillId="0" borderId="0" xfId="0" applyFont="1" applyAlignment="1">
      <alignment horizontal="left" vertical="center" wrapText="1"/>
    </xf>
    <xf numFmtId="0" fontId="47" fillId="3" borderId="21" xfId="0" applyFont="1" applyFill="1" applyBorder="1" applyAlignment="1" applyProtection="1">
      <alignment horizontal="center" vertical="center"/>
      <protection locked="0"/>
    </xf>
    <xf numFmtId="0" fontId="47" fillId="3" borderId="23" xfId="0" applyFont="1" applyFill="1" applyBorder="1" applyAlignment="1" applyProtection="1">
      <alignment horizontal="center" vertical="center"/>
      <protection locked="0"/>
    </xf>
    <xf numFmtId="49" fontId="3" fillId="3" borderId="21" xfId="0" applyNumberFormat="1" applyFont="1" applyFill="1" applyBorder="1" applyAlignment="1" applyProtection="1">
      <alignment horizontal="left"/>
      <protection locked="0"/>
    </xf>
    <xf numFmtId="49" fontId="3" fillId="3" borderId="22" xfId="0" applyNumberFormat="1" applyFont="1" applyFill="1" applyBorder="1" applyAlignment="1" applyProtection="1">
      <alignment horizontal="left"/>
      <protection locked="0"/>
    </xf>
    <xf numFmtId="49" fontId="3" fillId="3" borderId="23" xfId="0" applyNumberFormat="1" applyFont="1" applyFill="1" applyBorder="1" applyAlignment="1" applyProtection="1">
      <alignment horizontal="left"/>
      <protection locked="0"/>
    </xf>
    <xf numFmtId="3" fontId="2" fillId="3" borderId="9" xfId="0" applyNumberFormat="1" applyFont="1" applyFill="1" applyBorder="1" applyAlignment="1" applyProtection="1">
      <alignment horizontal="right"/>
      <protection locked="0"/>
    </xf>
    <xf numFmtId="3" fontId="5" fillId="3" borderId="21" xfId="0" applyNumberFormat="1" applyFont="1" applyFill="1" applyBorder="1" applyAlignment="1" applyProtection="1">
      <alignment horizontal="right"/>
      <protection locked="0"/>
    </xf>
    <xf numFmtId="3" fontId="5" fillId="3" borderId="22" xfId="0" applyNumberFormat="1" applyFont="1" applyFill="1" applyBorder="1" applyAlignment="1" applyProtection="1">
      <alignment horizontal="right"/>
      <protection locked="0"/>
    </xf>
    <xf numFmtId="3" fontId="5" fillId="3" borderId="23" xfId="0" applyNumberFormat="1" applyFont="1" applyFill="1" applyBorder="1" applyAlignment="1" applyProtection="1">
      <alignment horizontal="right"/>
      <protection locked="0"/>
    </xf>
    <xf numFmtId="0" fontId="56" fillId="3" borderId="11" xfId="0" applyFont="1" applyFill="1" applyBorder="1" applyAlignment="1" applyProtection="1">
      <alignment horizontal="center" vertical="center"/>
      <protection locked="0"/>
    </xf>
    <xf numFmtId="0" fontId="56" fillId="3" borderId="12" xfId="0" applyFont="1" applyFill="1" applyBorder="1" applyAlignment="1" applyProtection="1">
      <alignment horizontal="center" vertical="center"/>
      <protection locked="0"/>
    </xf>
    <xf numFmtId="0" fontId="56" fillId="3" borderId="2" xfId="0" applyFont="1" applyFill="1" applyBorder="1" applyAlignment="1" applyProtection="1">
      <alignment horizontal="center" vertical="center"/>
      <protection locked="0"/>
    </xf>
    <xf numFmtId="0" fontId="56" fillId="3" borderId="4" xfId="0" applyFont="1" applyFill="1" applyBorder="1" applyAlignment="1" applyProtection="1">
      <alignment horizontal="center" vertical="center"/>
      <protection locked="0"/>
    </xf>
    <xf numFmtId="0" fontId="62" fillId="0" borderId="0" xfId="0" applyFont="1" applyAlignment="1">
      <alignment horizontal="left" vertical="top" wrapText="1"/>
    </xf>
    <xf numFmtId="0" fontId="47" fillId="0" borderId="0" xfId="0" applyFont="1" applyAlignment="1">
      <alignment horizontal="center"/>
    </xf>
    <xf numFmtId="0" fontId="83" fillId="4" borderId="21" xfId="0" applyFont="1" applyFill="1" applyBorder="1" applyAlignment="1">
      <alignment horizontal="left" vertical="center" wrapText="1"/>
    </xf>
    <xf numFmtId="0" fontId="83" fillId="4" borderId="22" xfId="0" applyFont="1" applyFill="1" applyBorder="1" applyAlignment="1">
      <alignment horizontal="left" vertical="center" wrapText="1"/>
    </xf>
    <xf numFmtId="0" fontId="83" fillId="4" borderId="2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3" borderId="21" xfId="0" applyFont="1" applyFill="1" applyBorder="1" applyAlignment="1" applyProtection="1">
      <alignment horizontal="right"/>
      <protection locked="0"/>
    </xf>
    <xf numFmtId="0" fontId="2" fillId="3" borderId="22" xfId="0" applyFont="1" applyFill="1" applyBorder="1" applyAlignment="1" applyProtection="1">
      <alignment horizontal="right"/>
      <protection locked="0"/>
    </xf>
    <xf numFmtId="0" fontId="2" fillId="3" borderId="23" xfId="0" applyFont="1" applyFill="1" applyBorder="1" applyAlignment="1" applyProtection="1">
      <alignment horizontal="right"/>
      <protection locked="0"/>
    </xf>
    <xf numFmtId="164" fontId="5" fillId="0" borderId="0" xfId="0" quotePrefix="1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20" fillId="0" borderId="0" xfId="0" applyFont="1" applyAlignment="1">
      <alignment horizontal="left"/>
    </xf>
    <xf numFmtId="16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5" fillId="6" borderId="11" xfId="0" applyNumberFormat="1" applyFont="1" applyFill="1" applyBorder="1" applyAlignment="1">
      <alignment horizontal="right" vertical="center"/>
    </xf>
    <xf numFmtId="164" fontId="5" fillId="6" borderId="10" xfId="0" applyNumberFormat="1" applyFont="1" applyFill="1" applyBorder="1" applyAlignment="1">
      <alignment horizontal="right" vertical="center"/>
    </xf>
    <xf numFmtId="164" fontId="5" fillId="6" borderId="12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/>
    </xf>
    <xf numFmtId="164" fontId="5" fillId="6" borderId="4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168" fontId="4" fillId="9" borderId="11" xfId="3" applyNumberFormat="1" applyFont="1" applyFill="1" applyBorder="1" applyAlignment="1" applyProtection="1">
      <alignment horizontal="right" vertical="center"/>
      <protection locked="0"/>
    </xf>
    <xf numFmtId="168" fontId="4" fillId="9" borderId="10" xfId="3" applyNumberFormat="1" applyFont="1" applyFill="1" applyBorder="1" applyAlignment="1" applyProtection="1">
      <alignment horizontal="right" vertical="center"/>
      <protection locked="0"/>
    </xf>
    <xf numFmtId="168" fontId="4" fillId="9" borderId="12" xfId="3" applyNumberFormat="1" applyFont="1" applyFill="1" applyBorder="1" applyAlignment="1" applyProtection="1">
      <alignment horizontal="right" vertical="center"/>
      <protection locked="0"/>
    </xf>
    <xf numFmtId="168" fontId="4" fillId="9" borderId="2" xfId="3" applyNumberFormat="1" applyFont="1" applyFill="1" applyBorder="1" applyAlignment="1" applyProtection="1">
      <alignment horizontal="right" vertical="center"/>
      <protection locked="0"/>
    </xf>
    <xf numFmtId="168" fontId="4" fillId="9" borderId="3" xfId="3" applyNumberFormat="1" applyFont="1" applyFill="1" applyBorder="1" applyAlignment="1" applyProtection="1">
      <alignment horizontal="right" vertical="center"/>
      <protection locked="0"/>
    </xf>
    <xf numFmtId="168" fontId="4" fillId="9" borderId="4" xfId="3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70" fontId="5" fillId="0" borderId="0" xfId="0" applyNumberFormat="1" applyFont="1" applyAlignment="1">
      <alignment horizontal="right"/>
    </xf>
    <xf numFmtId="3" fontId="4" fillId="0" borderId="0" xfId="0" quotePrefix="1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2" fillId="7" borderId="21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7" borderId="23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>
      <alignment vertical="top" wrapText="1"/>
    </xf>
    <xf numFmtId="0" fontId="4" fillId="3" borderId="22" xfId="0" applyFont="1" applyFill="1" applyBorder="1" applyAlignment="1">
      <alignment vertical="top" wrapText="1"/>
    </xf>
    <xf numFmtId="0" fontId="4" fillId="3" borderId="23" xfId="0" applyFont="1" applyFill="1" applyBorder="1" applyAlignment="1">
      <alignment vertical="top" wrapText="1"/>
    </xf>
    <xf numFmtId="0" fontId="72" fillId="0" borderId="3" xfId="1" applyFont="1" applyBorder="1" applyAlignment="1" applyProtection="1"/>
    <xf numFmtId="0" fontId="72" fillId="0" borderId="4" xfId="1" applyFont="1" applyBorder="1" applyAlignment="1" applyProtection="1"/>
    <xf numFmtId="0" fontId="125" fillId="0" borderId="10" xfId="0" applyFont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0" fillId="0" borderId="10" xfId="0" applyBorder="1" applyAlignment="1">
      <alignment vertical="center" wrapText="1"/>
    </xf>
    <xf numFmtId="3" fontId="4" fillId="0" borderId="0" xfId="0" applyNumberFormat="1" applyFont="1" applyAlignment="1">
      <alignment horizontal="right" vertical="center"/>
    </xf>
    <xf numFmtId="0" fontId="47" fillId="4" borderId="21" xfId="0" applyFont="1" applyFill="1" applyBorder="1" applyAlignment="1">
      <alignment horizontal="center" vertical="center"/>
    </xf>
    <xf numFmtId="0" fontId="47" fillId="4" borderId="22" xfId="0" applyFont="1" applyFill="1" applyBorder="1" applyAlignment="1">
      <alignment horizontal="center" vertical="center"/>
    </xf>
    <xf numFmtId="0" fontId="47" fillId="4" borderId="23" xfId="0" applyFont="1" applyFill="1" applyBorder="1" applyAlignment="1">
      <alignment horizontal="center" vertical="center"/>
    </xf>
    <xf numFmtId="49" fontId="1" fillId="13" borderId="11" xfId="0" applyNumberFormat="1" applyFont="1" applyFill="1" applyBorder="1" applyAlignment="1" applyProtection="1">
      <alignment horizontal="left" vertical="top" wrapText="1"/>
      <protection locked="0"/>
    </xf>
    <xf numFmtId="1" fontId="28" fillId="0" borderId="0" xfId="0" applyNumberFormat="1" applyFont="1" applyAlignment="1"/>
    <xf numFmtId="0" fontId="101" fillId="0" borderId="0" xfId="0" applyFont="1" applyAlignment="1"/>
    <xf numFmtId="0" fontId="51" fillId="3" borderId="21" xfId="0" applyFont="1" applyFill="1" applyBorder="1" applyAlignment="1" applyProtection="1">
      <protection locked="0"/>
    </xf>
    <xf numFmtId="0" fontId="51" fillId="3" borderId="22" xfId="0" applyFont="1" applyFill="1" applyBorder="1" applyAlignment="1" applyProtection="1">
      <protection locked="0"/>
    </xf>
    <xf numFmtId="0" fontId="51" fillId="3" borderId="23" xfId="0" applyFont="1" applyFill="1" applyBorder="1" applyAlignment="1" applyProtection="1">
      <protection locked="0"/>
    </xf>
    <xf numFmtId="1" fontId="51" fillId="3" borderId="21" xfId="0" applyNumberFormat="1" applyFont="1" applyFill="1" applyBorder="1" applyAlignment="1" applyProtection="1">
      <protection locked="0"/>
    </xf>
    <xf numFmtId="1" fontId="51" fillId="3" borderId="22" xfId="0" applyNumberFormat="1" applyFont="1" applyFill="1" applyBorder="1" applyAlignment="1" applyProtection="1">
      <protection locked="0"/>
    </xf>
    <xf numFmtId="1" fontId="51" fillId="3" borderId="23" xfId="0" applyNumberFormat="1" applyFont="1" applyFill="1" applyBorder="1" applyAlignment="1" applyProtection="1">
      <protection locked="0"/>
    </xf>
    <xf numFmtId="49" fontId="51" fillId="3" borderId="21" xfId="0" applyNumberFormat="1" applyFont="1" applyFill="1" applyBorder="1" applyAlignment="1" applyProtection="1">
      <protection locked="0"/>
    </xf>
    <xf numFmtId="49" fontId="51" fillId="3" borderId="22" xfId="0" applyNumberFormat="1" applyFont="1" applyFill="1" applyBorder="1" applyAlignment="1" applyProtection="1">
      <protection locked="0"/>
    </xf>
    <xf numFmtId="49" fontId="51" fillId="3" borderId="23" xfId="0" applyNumberFormat="1" applyFont="1" applyFill="1" applyBorder="1" applyAlignment="1" applyProtection="1">
      <protection locked="0"/>
    </xf>
    <xf numFmtId="0" fontId="46" fillId="3" borderId="21" xfId="0" applyFont="1" applyFill="1" applyBorder="1" applyAlignment="1" applyProtection="1">
      <protection locked="0"/>
    </xf>
    <xf numFmtId="0" fontId="46" fillId="3" borderId="22" xfId="0" applyFont="1" applyFill="1" applyBorder="1" applyAlignment="1" applyProtection="1">
      <protection locked="0"/>
    </xf>
    <xf numFmtId="0" fontId="46" fillId="3" borderId="23" xfId="0" applyFont="1" applyFill="1" applyBorder="1" applyAlignment="1" applyProtection="1">
      <protection locked="0"/>
    </xf>
    <xf numFmtId="0" fontId="1" fillId="10" borderId="0" xfId="0" applyFont="1" applyFill="1" applyAlignment="1">
      <alignment vertical="top" wrapText="1"/>
    </xf>
    <xf numFmtId="0" fontId="23" fillId="0" borderId="0" xfId="0" applyFont="1"/>
    <xf numFmtId="0" fontId="50" fillId="0" borderId="0" xfId="0" applyFont="1" applyAlignment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0" xfId="0" applyFont="1" applyAlignment="1"/>
    <xf numFmtId="0" fontId="1" fillId="0" borderId="0" xfId="0" applyFont="1" applyProtection="1">
      <protection locked="0" hidden="1"/>
    </xf>
    <xf numFmtId="0" fontId="58" fillId="0" borderId="0" xfId="0" applyFont="1" applyAlignment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48" fillId="4" borderId="10" xfId="0" applyFont="1" applyFill="1" applyBorder="1" applyAlignment="1"/>
    <xf numFmtId="0" fontId="48" fillId="4" borderId="12" xfId="0" applyFont="1" applyFill="1" applyBorder="1" applyAlignment="1"/>
    <xf numFmtId="0" fontId="1" fillId="0" borderId="5" xfId="0" applyFont="1" applyBorder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>
      <alignment vertical="center" wrapText="1"/>
    </xf>
    <xf numFmtId="0" fontId="50" fillId="0" borderId="5" xfId="0" applyFont="1" applyBorder="1" applyAlignment="1"/>
    <xf numFmtId="49" fontId="1" fillId="13" borderId="10" xfId="0" applyNumberFormat="1" applyFont="1" applyFill="1" applyBorder="1" applyAlignment="1" applyProtection="1">
      <alignment horizontal="left" vertical="top" wrapText="1"/>
      <protection locked="0"/>
    </xf>
    <xf numFmtId="49" fontId="1" fillId="13" borderId="12" xfId="0" applyNumberFormat="1" applyFont="1" applyFill="1" applyBorder="1" applyAlignment="1" applyProtection="1">
      <alignment horizontal="left" vertical="top" wrapText="1"/>
      <protection locked="0"/>
    </xf>
    <xf numFmtId="49" fontId="1" fillId="13" borderId="5" xfId="0" applyNumberFormat="1" applyFont="1" applyFill="1" applyBorder="1" applyAlignment="1" applyProtection="1">
      <alignment horizontal="left" vertical="top" wrapText="1"/>
      <protection locked="0"/>
    </xf>
    <xf numFmtId="49" fontId="1" fillId="13" borderId="0" xfId="0" applyNumberFormat="1" applyFont="1" applyFill="1" applyAlignment="1" applyProtection="1">
      <alignment horizontal="left" vertical="top" wrapText="1"/>
      <protection locked="0"/>
    </xf>
    <xf numFmtId="49" fontId="1" fillId="13" borderId="1" xfId="0" applyNumberFormat="1" applyFont="1" applyFill="1" applyBorder="1" applyAlignment="1" applyProtection="1">
      <alignment horizontal="left" vertical="top" wrapText="1"/>
      <protection locked="0"/>
    </xf>
    <xf numFmtId="49" fontId="1" fillId="13" borderId="2" xfId="0" applyNumberFormat="1" applyFont="1" applyFill="1" applyBorder="1" applyAlignment="1" applyProtection="1">
      <alignment horizontal="left" vertical="top" wrapText="1"/>
      <protection locked="0"/>
    </xf>
    <xf numFmtId="49" fontId="1" fillId="13" borderId="3" xfId="0" applyNumberFormat="1" applyFont="1" applyFill="1" applyBorder="1" applyAlignment="1" applyProtection="1">
      <alignment horizontal="left" vertical="top" wrapText="1"/>
      <protection locked="0"/>
    </xf>
    <xf numFmtId="49" fontId="1" fillId="13" borderId="4" xfId="0" applyNumberFormat="1" applyFont="1" applyFill="1" applyBorder="1" applyAlignment="1" applyProtection="1">
      <alignment horizontal="left" vertical="top" wrapText="1"/>
      <protection locked="0"/>
    </xf>
  </cellXfs>
  <cellStyles count="6">
    <cellStyle name="Collegamento ipertestuale" xfId="1" builtinId="8"/>
    <cellStyle name="Euro" xfId="2" xr:uid="{00000000-0005-0000-0000-000001000000}"/>
    <cellStyle name="Migliaia" xfId="3" builtinId="3"/>
    <cellStyle name="Normale" xfId="0" builtinId="0"/>
    <cellStyle name="Normale 2" xfId="4" xr:uid="{00000000-0005-0000-0000-000004000000}"/>
    <cellStyle name="Testo avviso" xfId="5" builtinId="11"/>
  </cellStyles>
  <dxfs count="180">
    <dxf>
      <fill>
        <patternFill patternType="gray0625"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 patternType="gray125"/>
      </fill>
    </dxf>
    <dxf>
      <fill>
        <patternFill>
          <bgColor indexed="10"/>
        </patternFill>
      </fill>
    </dxf>
    <dxf>
      <fill>
        <patternFill patternType="darkGray">
          <fgColor rgb="FFFF0000"/>
        </patternFill>
      </fill>
    </dxf>
    <dxf>
      <fill>
        <patternFill patternType="darkGray">
          <fgColor rgb="FFFF0000"/>
        </patternFill>
      </fill>
    </dxf>
    <dxf>
      <fill>
        <patternFill patternType="solid">
          <bgColor rgb="FFA7E8FF"/>
        </patternFill>
      </fill>
    </dxf>
    <dxf>
      <fill>
        <patternFill patternType="solid">
          <bgColor rgb="FFA7E8FF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FF"/>
      <color rgb="FFCCECFF"/>
      <color rgb="FFA7E8FF"/>
      <color rgb="FFCA4B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$AI$15" noThreeD="1"/>
</file>

<file path=xl/ctrlProps/ctrlProp2.xml><?xml version="1.0" encoding="utf-8"?>
<formControlPr xmlns="http://schemas.microsoft.com/office/spreadsheetml/2009/9/main" objectType="CheckBox" fmlaLink="$AI$11" noThreeD="1"/>
</file>

<file path=xl/ctrlProps/ctrlProp3.xml><?xml version="1.0" encoding="utf-8"?>
<formControlPr xmlns="http://schemas.microsoft.com/office/spreadsheetml/2009/9/main" objectType="CheckBox" fmlaLink="$AI$19" noThreeD="1"/>
</file>

<file path=xl/ctrlProps/ctrlProp4.xml><?xml version="1.0" encoding="utf-8"?>
<formControlPr xmlns="http://schemas.microsoft.com/office/spreadsheetml/2009/9/main" objectType="CheckBox" fmlaLink="$AI$23" noThreeD="1"/>
</file>

<file path=xl/ctrlProps/ctrlProp5.xml><?xml version="1.0" encoding="utf-8"?>
<formControlPr xmlns="http://schemas.microsoft.com/office/spreadsheetml/2009/9/main" objectType="CheckBox" fmlaLink="$AI$27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cheda_informativa!A1"/><Relationship Id="rId2" Type="http://schemas.openxmlformats.org/officeDocument/2006/relationships/image" Target="../media/image3.png"/><Relationship Id="rId1" Type="http://schemas.openxmlformats.org/officeDocument/2006/relationships/hyperlink" Target="#'q2-q3'!A1"/><Relationship Id="rId5" Type="http://schemas.openxmlformats.org/officeDocument/2006/relationships/hyperlink" Target="#'q16-q17-q18'!A1"/><Relationship Id="rId4" Type="http://schemas.openxmlformats.org/officeDocument/2006/relationships/hyperlink" Target="#'q4-q5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hyperlink" Target="#OSSERVAZIONI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600075</xdr:colOff>
      <xdr:row>2</xdr:row>
      <xdr:rowOff>95250</xdr:rowOff>
    </xdr:to>
    <xdr:pic>
      <xdr:nvPicPr>
        <xdr:cNvPr id="179316" name="Picture 29">
          <a:extLst>
            <a:ext uri="{FF2B5EF4-FFF2-40B4-BE49-F238E27FC236}">
              <a16:creationId xmlns:a16="http://schemas.microsoft.com/office/drawing/2014/main" id="{00000000-0008-0000-0000-000074B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5048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28575</xdr:rowOff>
    </xdr:from>
    <xdr:to>
      <xdr:col>0</xdr:col>
      <xdr:colOff>590550</xdr:colOff>
      <xdr:row>2</xdr:row>
      <xdr:rowOff>76200</xdr:rowOff>
    </xdr:to>
    <xdr:pic>
      <xdr:nvPicPr>
        <xdr:cNvPr id="179317" name="Picture 30">
          <a:extLst>
            <a:ext uri="{FF2B5EF4-FFF2-40B4-BE49-F238E27FC236}">
              <a16:creationId xmlns:a16="http://schemas.microsoft.com/office/drawing/2014/main" id="{00000000-0008-0000-0000-000075B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8575"/>
          <a:ext cx="5048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638175</xdr:colOff>
      <xdr:row>0</xdr:row>
      <xdr:rowOff>76200</xdr:rowOff>
    </xdr:from>
    <xdr:to>
      <xdr:col>2</xdr:col>
      <xdr:colOff>390525</xdr:colOff>
      <xdr:row>2</xdr:row>
      <xdr:rowOff>85725</xdr:rowOff>
    </xdr:to>
    <xdr:pic>
      <xdr:nvPicPr>
        <xdr:cNvPr id="179318" name="Picture 32">
          <a:extLst>
            <a:ext uri="{FF2B5EF4-FFF2-40B4-BE49-F238E27FC236}">
              <a16:creationId xmlns:a16="http://schemas.microsoft.com/office/drawing/2014/main" id="{00000000-0008-0000-0000-000076B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175" y="76200"/>
          <a:ext cx="9429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285750</xdr:colOff>
      <xdr:row>0</xdr:row>
      <xdr:rowOff>152401</xdr:rowOff>
    </xdr:from>
    <xdr:to>
      <xdr:col>19</xdr:col>
      <xdr:colOff>228600</xdr:colOff>
      <xdr:row>4</xdr:row>
      <xdr:rowOff>171451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229475" y="152401"/>
          <a:ext cx="4686300" cy="857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Calibri"/>
            </a:rPr>
            <a:t>N.B. IL PRESENTE QUESTIONARIO  NON E’ VALIDO PER LA RACCOLTA UFFICIALE DEI DATI.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Calibri"/>
            </a:rPr>
            <a:t>LA COMPILAZIONE UFFICIALE VA EFFETTUATA COLLEGANDOSI AL SITO </a:t>
          </a:r>
          <a:r>
            <a:rPr lang="it-IT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https://gino.istat.it/rs2/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Calibri"/>
            </a:rPr>
            <a:t>E UTILIZZANDO CODICE ISTITUZIONE E PASSWORD COMUNICATI CON LA LETTERA INFORMATIVA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428625</xdr:colOff>
      <xdr:row>14</xdr:row>
      <xdr:rowOff>438150</xdr:rowOff>
    </xdr:from>
    <xdr:to>
      <xdr:col>26</xdr:col>
      <xdr:colOff>676275</xdr:colOff>
      <xdr:row>15</xdr:row>
      <xdr:rowOff>0</xdr:rowOff>
    </xdr:to>
    <xdr:pic>
      <xdr:nvPicPr>
        <xdr:cNvPr id="172843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B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5010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409575</xdr:colOff>
      <xdr:row>14</xdr:row>
      <xdr:rowOff>447675</xdr:rowOff>
    </xdr:from>
    <xdr:to>
      <xdr:col>28</xdr:col>
      <xdr:colOff>657225</xdr:colOff>
      <xdr:row>15</xdr:row>
      <xdr:rowOff>9525</xdr:rowOff>
    </xdr:to>
    <xdr:pic>
      <xdr:nvPicPr>
        <xdr:cNvPr id="172844" name="Immagin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C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44025" y="50196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428625</xdr:colOff>
      <xdr:row>18</xdr:row>
      <xdr:rowOff>438150</xdr:rowOff>
    </xdr:from>
    <xdr:to>
      <xdr:col>26</xdr:col>
      <xdr:colOff>676275</xdr:colOff>
      <xdr:row>18</xdr:row>
      <xdr:rowOff>695325</xdr:rowOff>
    </xdr:to>
    <xdr:pic>
      <xdr:nvPicPr>
        <xdr:cNvPr id="172845" name="Immagin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2D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410325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400050</xdr:colOff>
      <xdr:row>18</xdr:row>
      <xdr:rowOff>438150</xdr:rowOff>
    </xdr:from>
    <xdr:to>
      <xdr:col>28</xdr:col>
      <xdr:colOff>657225</xdr:colOff>
      <xdr:row>18</xdr:row>
      <xdr:rowOff>695325</xdr:rowOff>
    </xdr:to>
    <xdr:pic>
      <xdr:nvPicPr>
        <xdr:cNvPr id="172846" name="Immagin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E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34500" y="6410325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495300</xdr:colOff>
      <xdr:row>18</xdr:row>
      <xdr:rowOff>438150</xdr:rowOff>
    </xdr:from>
    <xdr:to>
      <xdr:col>30</xdr:col>
      <xdr:colOff>742950</xdr:colOff>
      <xdr:row>18</xdr:row>
      <xdr:rowOff>695325</xdr:rowOff>
    </xdr:to>
    <xdr:pic>
      <xdr:nvPicPr>
        <xdr:cNvPr id="172847" name="Immagin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F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29850" y="6410325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428625</xdr:colOff>
      <xdr:row>22</xdr:row>
      <xdr:rowOff>409575</xdr:rowOff>
    </xdr:from>
    <xdr:to>
      <xdr:col>26</xdr:col>
      <xdr:colOff>676275</xdr:colOff>
      <xdr:row>22</xdr:row>
      <xdr:rowOff>657225</xdr:rowOff>
    </xdr:to>
    <xdr:pic>
      <xdr:nvPicPr>
        <xdr:cNvPr id="172848" name="Immagin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30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78486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504825</xdr:colOff>
      <xdr:row>26</xdr:row>
      <xdr:rowOff>514350</xdr:rowOff>
    </xdr:from>
    <xdr:to>
      <xdr:col>26</xdr:col>
      <xdr:colOff>752475</xdr:colOff>
      <xdr:row>26</xdr:row>
      <xdr:rowOff>762000</xdr:rowOff>
    </xdr:to>
    <xdr:pic>
      <xdr:nvPicPr>
        <xdr:cNvPr id="172849" name="Immagin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31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53450" y="93821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14</xdr:row>
          <xdr:rowOff>76200</xdr:rowOff>
        </xdr:from>
        <xdr:to>
          <xdr:col>22</xdr:col>
          <xdr:colOff>809625</xdr:colOff>
          <xdr:row>14</xdr:row>
          <xdr:rowOff>609600</xdr:rowOff>
        </xdr:to>
        <xdr:sp macro="" textlink="">
          <xdr:nvSpPr>
            <xdr:cNvPr id="172122" name="Check Box 90" hidden="1">
              <a:extLst>
                <a:ext uri="{63B3BB69-23CF-44E3-9099-C40C66FF867C}">
                  <a14:compatExt spid="_x0000_s172122"/>
                </a:ext>
                <a:ext uri="{FF2B5EF4-FFF2-40B4-BE49-F238E27FC236}">
                  <a16:creationId xmlns:a16="http://schemas.microsoft.com/office/drawing/2014/main" id="{00000000-0008-0000-0100-00005AA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10</xdr:row>
          <xdr:rowOff>57150</xdr:rowOff>
        </xdr:from>
        <xdr:to>
          <xdr:col>22</xdr:col>
          <xdr:colOff>733425</xdr:colOff>
          <xdr:row>10</xdr:row>
          <xdr:rowOff>590550</xdr:rowOff>
        </xdr:to>
        <xdr:sp macro="" textlink="">
          <xdr:nvSpPr>
            <xdr:cNvPr id="172123" name="Check Box 91" hidden="1">
              <a:extLst>
                <a:ext uri="{63B3BB69-23CF-44E3-9099-C40C66FF867C}">
                  <a14:compatExt spid="_x0000_s172123"/>
                </a:ext>
                <a:ext uri="{FF2B5EF4-FFF2-40B4-BE49-F238E27FC236}">
                  <a16:creationId xmlns:a16="http://schemas.microsoft.com/office/drawing/2014/main" id="{00000000-0008-0000-0100-00005BA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1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18</xdr:row>
          <xdr:rowOff>76200</xdr:rowOff>
        </xdr:from>
        <xdr:to>
          <xdr:col>22</xdr:col>
          <xdr:colOff>809625</xdr:colOff>
          <xdr:row>18</xdr:row>
          <xdr:rowOff>609600</xdr:rowOff>
        </xdr:to>
        <xdr:sp macro="" textlink="">
          <xdr:nvSpPr>
            <xdr:cNvPr id="172124" name="Check Box 92" hidden="1">
              <a:extLst>
                <a:ext uri="{63B3BB69-23CF-44E3-9099-C40C66FF867C}">
                  <a14:compatExt spid="_x0000_s172124"/>
                </a:ext>
                <a:ext uri="{FF2B5EF4-FFF2-40B4-BE49-F238E27FC236}">
                  <a16:creationId xmlns:a16="http://schemas.microsoft.com/office/drawing/2014/main" id="{00000000-0008-0000-0100-00005CA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22</xdr:row>
          <xdr:rowOff>76200</xdr:rowOff>
        </xdr:from>
        <xdr:to>
          <xdr:col>22</xdr:col>
          <xdr:colOff>809625</xdr:colOff>
          <xdr:row>22</xdr:row>
          <xdr:rowOff>609600</xdr:rowOff>
        </xdr:to>
        <xdr:sp macro="" textlink="">
          <xdr:nvSpPr>
            <xdr:cNvPr id="172126" name="Check Box 94" hidden="1">
              <a:extLst>
                <a:ext uri="{63B3BB69-23CF-44E3-9099-C40C66FF867C}">
                  <a14:compatExt spid="_x0000_s172126"/>
                </a:ext>
                <a:ext uri="{FF2B5EF4-FFF2-40B4-BE49-F238E27FC236}">
                  <a16:creationId xmlns:a16="http://schemas.microsoft.com/office/drawing/2014/main" id="{00000000-0008-0000-0100-00005EA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26</xdr:row>
          <xdr:rowOff>76200</xdr:rowOff>
        </xdr:from>
        <xdr:to>
          <xdr:col>22</xdr:col>
          <xdr:colOff>809625</xdr:colOff>
          <xdr:row>26</xdr:row>
          <xdr:rowOff>609600</xdr:rowOff>
        </xdr:to>
        <xdr:sp macro="" textlink="">
          <xdr:nvSpPr>
            <xdr:cNvPr id="172128" name="Check Box 96" hidden="1">
              <a:extLst>
                <a:ext uri="{63B3BB69-23CF-44E3-9099-C40C66FF867C}">
                  <a14:compatExt spid="_x0000_s172128"/>
                </a:ext>
                <a:ext uri="{FF2B5EF4-FFF2-40B4-BE49-F238E27FC236}">
                  <a16:creationId xmlns:a16="http://schemas.microsoft.com/office/drawing/2014/main" id="{00000000-0008-0000-0100-000060A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5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52</xdr:row>
      <xdr:rowOff>104775</xdr:rowOff>
    </xdr:from>
    <xdr:to>
      <xdr:col>18</xdr:col>
      <xdr:colOff>35451</xdr:colOff>
      <xdr:row>52</xdr:row>
      <xdr:rowOff>380253</xdr:rowOff>
    </xdr:to>
    <xdr:pic>
      <xdr:nvPicPr>
        <xdr:cNvPr id="13" name="Immagine 12" descr="C:\Users\cipriano\AppData\Local\Microsoft\Windows\Temporary Internet Files\Content.IE5\XW3188N3\purzen-Icon-with-question-mark[1].pn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9610725"/>
          <a:ext cx="273576" cy="275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228600</xdr:colOff>
      <xdr:row>5</xdr:row>
      <xdr:rowOff>85725</xdr:rowOff>
    </xdr:from>
    <xdr:to>
      <xdr:col>18</xdr:col>
      <xdr:colOff>102126</xdr:colOff>
      <xdr:row>5</xdr:row>
      <xdr:rowOff>361203</xdr:rowOff>
    </xdr:to>
    <xdr:pic>
      <xdr:nvPicPr>
        <xdr:cNvPr id="5" name="Immagine 4" descr="C:\Users\cipriano\AppData\Local\Microsoft\Windows\Temporary Internet Files\Content.IE5\XW3188N3\purzen-Icon-with-question-mark[1]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828675"/>
          <a:ext cx="273576" cy="275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29" name="Line 1">
          <a:extLst>
            <a:ext uri="{FF2B5EF4-FFF2-40B4-BE49-F238E27FC236}">
              <a16:creationId xmlns:a16="http://schemas.microsoft.com/office/drawing/2014/main" id="{00000000-0008-0000-0C00-00006DD00200}"/>
            </a:ext>
          </a:extLst>
        </xdr:cNvPr>
        <xdr:cNvSpPr>
          <a:spLocks noChangeShapeType="1"/>
        </xdr:cNvSpPr>
      </xdr:nvSpPr>
      <xdr:spPr bwMode="auto">
        <a:xfrm>
          <a:off x="2133600" y="0"/>
          <a:ext cx="3152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0" name="Line 2">
          <a:extLst>
            <a:ext uri="{FF2B5EF4-FFF2-40B4-BE49-F238E27FC236}">
              <a16:creationId xmlns:a16="http://schemas.microsoft.com/office/drawing/2014/main" id="{00000000-0008-0000-0C00-00006ED00200}"/>
            </a:ext>
          </a:extLst>
        </xdr:cNvPr>
        <xdr:cNvSpPr>
          <a:spLocks noChangeShapeType="1"/>
        </xdr:cNvSpPr>
      </xdr:nvSpPr>
      <xdr:spPr bwMode="auto">
        <a:xfrm>
          <a:off x="2628900" y="0"/>
          <a:ext cx="26574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180975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1" name="Line 3">
          <a:extLst>
            <a:ext uri="{FF2B5EF4-FFF2-40B4-BE49-F238E27FC236}">
              <a16:creationId xmlns:a16="http://schemas.microsoft.com/office/drawing/2014/main" id="{00000000-0008-0000-0C00-00006FD00200}"/>
            </a:ext>
          </a:extLst>
        </xdr:cNvPr>
        <xdr:cNvSpPr>
          <a:spLocks noChangeShapeType="1"/>
        </xdr:cNvSpPr>
      </xdr:nvSpPr>
      <xdr:spPr bwMode="auto">
        <a:xfrm>
          <a:off x="3419475" y="0"/>
          <a:ext cx="18669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2" name="Line 4">
          <a:extLst>
            <a:ext uri="{FF2B5EF4-FFF2-40B4-BE49-F238E27FC236}">
              <a16:creationId xmlns:a16="http://schemas.microsoft.com/office/drawing/2014/main" id="{00000000-0008-0000-0C00-000070D00200}"/>
            </a:ext>
          </a:extLst>
        </xdr:cNvPr>
        <xdr:cNvSpPr>
          <a:spLocks noChangeShapeType="1"/>
        </xdr:cNvSpPr>
      </xdr:nvSpPr>
      <xdr:spPr bwMode="auto">
        <a:xfrm>
          <a:off x="2752725" y="0"/>
          <a:ext cx="25336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3" name="Line 5">
          <a:extLst>
            <a:ext uri="{FF2B5EF4-FFF2-40B4-BE49-F238E27FC236}">
              <a16:creationId xmlns:a16="http://schemas.microsoft.com/office/drawing/2014/main" id="{00000000-0008-0000-0C00-000071D00200}"/>
            </a:ext>
          </a:extLst>
        </xdr:cNvPr>
        <xdr:cNvSpPr>
          <a:spLocks noChangeShapeType="1"/>
        </xdr:cNvSpPr>
      </xdr:nvSpPr>
      <xdr:spPr bwMode="auto">
        <a:xfrm>
          <a:off x="2638425" y="0"/>
          <a:ext cx="2647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180975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4" name="Line 6">
          <a:extLst>
            <a:ext uri="{FF2B5EF4-FFF2-40B4-BE49-F238E27FC236}">
              <a16:creationId xmlns:a16="http://schemas.microsoft.com/office/drawing/2014/main" id="{00000000-0008-0000-0C00-000072D00200}"/>
            </a:ext>
          </a:extLst>
        </xdr:cNvPr>
        <xdr:cNvSpPr>
          <a:spLocks noChangeShapeType="1"/>
        </xdr:cNvSpPr>
      </xdr:nvSpPr>
      <xdr:spPr bwMode="auto">
        <a:xfrm>
          <a:off x="3419475" y="0"/>
          <a:ext cx="18669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5" name="Line 7">
          <a:extLst>
            <a:ext uri="{FF2B5EF4-FFF2-40B4-BE49-F238E27FC236}">
              <a16:creationId xmlns:a16="http://schemas.microsoft.com/office/drawing/2014/main" id="{00000000-0008-0000-0C00-000073D00200}"/>
            </a:ext>
          </a:extLst>
        </xdr:cNvPr>
        <xdr:cNvSpPr>
          <a:spLocks noChangeShapeType="1"/>
        </xdr:cNvSpPr>
      </xdr:nvSpPr>
      <xdr:spPr bwMode="auto">
        <a:xfrm>
          <a:off x="2724150" y="0"/>
          <a:ext cx="2562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6" name="Line 8">
          <a:extLst>
            <a:ext uri="{FF2B5EF4-FFF2-40B4-BE49-F238E27FC236}">
              <a16:creationId xmlns:a16="http://schemas.microsoft.com/office/drawing/2014/main" id="{00000000-0008-0000-0C00-000074D00200}"/>
            </a:ext>
          </a:extLst>
        </xdr:cNvPr>
        <xdr:cNvSpPr>
          <a:spLocks noChangeShapeType="1"/>
        </xdr:cNvSpPr>
      </xdr:nvSpPr>
      <xdr:spPr bwMode="auto">
        <a:xfrm>
          <a:off x="2428875" y="0"/>
          <a:ext cx="2857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7" name="Line 9">
          <a:extLst>
            <a:ext uri="{FF2B5EF4-FFF2-40B4-BE49-F238E27FC236}">
              <a16:creationId xmlns:a16="http://schemas.microsoft.com/office/drawing/2014/main" id="{00000000-0008-0000-0C00-000075D00200}"/>
            </a:ext>
          </a:extLst>
        </xdr:cNvPr>
        <xdr:cNvSpPr>
          <a:spLocks noChangeShapeType="1"/>
        </xdr:cNvSpPr>
      </xdr:nvSpPr>
      <xdr:spPr bwMode="auto">
        <a:xfrm>
          <a:off x="2657475" y="0"/>
          <a:ext cx="26289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180975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8" name="Line 10">
          <a:extLst>
            <a:ext uri="{FF2B5EF4-FFF2-40B4-BE49-F238E27FC236}">
              <a16:creationId xmlns:a16="http://schemas.microsoft.com/office/drawing/2014/main" id="{00000000-0008-0000-0C00-000076D00200}"/>
            </a:ext>
          </a:extLst>
        </xdr:cNvPr>
        <xdr:cNvSpPr>
          <a:spLocks noChangeShapeType="1"/>
        </xdr:cNvSpPr>
      </xdr:nvSpPr>
      <xdr:spPr bwMode="auto">
        <a:xfrm>
          <a:off x="3419475" y="0"/>
          <a:ext cx="18669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9" name="Line 11">
          <a:extLst>
            <a:ext uri="{FF2B5EF4-FFF2-40B4-BE49-F238E27FC236}">
              <a16:creationId xmlns:a16="http://schemas.microsoft.com/office/drawing/2014/main" id="{00000000-0008-0000-0C00-000077D00200}"/>
            </a:ext>
          </a:extLst>
        </xdr:cNvPr>
        <xdr:cNvSpPr>
          <a:spLocks noChangeShapeType="1"/>
        </xdr:cNvSpPr>
      </xdr:nvSpPr>
      <xdr:spPr bwMode="auto">
        <a:xfrm>
          <a:off x="2676525" y="0"/>
          <a:ext cx="2609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84440" name="Line 12">
          <a:extLst>
            <a:ext uri="{FF2B5EF4-FFF2-40B4-BE49-F238E27FC236}">
              <a16:creationId xmlns:a16="http://schemas.microsoft.com/office/drawing/2014/main" id="{00000000-0008-0000-0C00-000078D00200}"/>
            </a:ext>
          </a:extLst>
        </xdr:cNvPr>
        <xdr:cNvSpPr>
          <a:spLocks noChangeShapeType="1"/>
        </xdr:cNvSpPr>
      </xdr:nvSpPr>
      <xdr:spPr bwMode="auto">
        <a:xfrm>
          <a:off x="2619375" y="0"/>
          <a:ext cx="2133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161925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41" name="Line 13">
          <a:extLst>
            <a:ext uri="{FF2B5EF4-FFF2-40B4-BE49-F238E27FC236}">
              <a16:creationId xmlns:a16="http://schemas.microsoft.com/office/drawing/2014/main" id="{00000000-0008-0000-0C00-000079D00200}"/>
            </a:ext>
          </a:extLst>
        </xdr:cNvPr>
        <xdr:cNvSpPr>
          <a:spLocks noChangeShapeType="1"/>
        </xdr:cNvSpPr>
      </xdr:nvSpPr>
      <xdr:spPr bwMode="auto">
        <a:xfrm>
          <a:off x="3400425" y="0"/>
          <a:ext cx="504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84442" name="Line 14">
          <a:extLst>
            <a:ext uri="{FF2B5EF4-FFF2-40B4-BE49-F238E27FC236}">
              <a16:creationId xmlns:a16="http://schemas.microsoft.com/office/drawing/2014/main" id="{00000000-0008-0000-0C00-00007AD00200}"/>
            </a:ext>
          </a:extLst>
        </xdr:cNvPr>
        <xdr:cNvSpPr>
          <a:spLocks noChangeShapeType="1"/>
        </xdr:cNvSpPr>
      </xdr:nvSpPr>
      <xdr:spPr bwMode="auto">
        <a:xfrm>
          <a:off x="2581275" y="0"/>
          <a:ext cx="21717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161925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43" name="Line 15">
          <a:extLst>
            <a:ext uri="{FF2B5EF4-FFF2-40B4-BE49-F238E27FC236}">
              <a16:creationId xmlns:a16="http://schemas.microsoft.com/office/drawing/2014/main" id="{00000000-0008-0000-0C00-00007BD00200}"/>
            </a:ext>
          </a:extLst>
        </xdr:cNvPr>
        <xdr:cNvSpPr>
          <a:spLocks noChangeShapeType="1"/>
        </xdr:cNvSpPr>
      </xdr:nvSpPr>
      <xdr:spPr bwMode="auto">
        <a:xfrm>
          <a:off x="3400425" y="0"/>
          <a:ext cx="504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44" name="Line 16">
          <a:extLst>
            <a:ext uri="{FF2B5EF4-FFF2-40B4-BE49-F238E27FC236}">
              <a16:creationId xmlns:a16="http://schemas.microsoft.com/office/drawing/2014/main" id="{00000000-0008-0000-0C00-00007CD00200}"/>
            </a:ext>
          </a:extLst>
        </xdr:cNvPr>
        <xdr:cNvSpPr>
          <a:spLocks noChangeShapeType="1"/>
        </xdr:cNvSpPr>
      </xdr:nvSpPr>
      <xdr:spPr bwMode="auto">
        <a:xfrm flipV="1">
          <a:off x="2581275" y="0"/>
          <a:ext cx="13239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45" name="Line 17">
          <a:extLst>
            <a:ext uri="{FF2B5EF4-FFF2-40B4-BE49-F238E27FC236}">
              <a16:creationId xmlns:a16="http://schemas.microsoft.com/office/drawing/2014/main" id="{00000000-0008-0000-0C00-00007DD00200}"/>
            </a:ext>
          </a:extLst>
        </xdr:cNvPr>
        <xdr:cNvSpPr>
          <a:spLocks noChangeShapeType="1"/>
        </xdr:cNvSpPr>
      </xdr:nvSpPr>
      <xdr:spPr bwMode="auto">
        <a:xfrm>
          <a:off x="3438525" y="0"/>
          <a:ext cx="4667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161925</xdr:colOff>
      <xdr:row>0</xdr:row>
      <xdr:rowOff>0</xdr:rowOff>
    </xdr:to>
    <xdr:sp macro="" textlink="">
      <xdr:nvSpPr>
        <xdr:cNvPr id="184446" name="Line 18">
          <a:extLst>
            <a:ext uri="{FF2B5EF4-FFF2-40B4-BE49-F238E27FC236}">
              <a16:creationId xmlns:a16="http://schemas.microsoft.com/office/drawing/2014/main" id="{00000000-0008-0000-0C00-00007ED00200}"/>
            </a:ext>
          </a:extLst>
        </xdr:cNvPr>
        <xdr:cNvSpPr>
          <a:spLocks noChangeShapeType="1"/>
        </xdr:cNvSpPr>
      </xdr:nvSpPr>
      <xdr:spPr bwMode="auto">
        <a:xfrm>
          <a:off x="2476500" y="0"/>
          <a:ext cx="1419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84447" name="Line 19">
          <a:extLst>
            <a:ext uri="{FF2B5EF4-FFF2-40B4-BE49-F238E27FC236}">
              <a16:creationId xmlns:a16="http://schemas.microsoft.com/office/drawing/2014/main" id="{00000000-0008-0000-0C00-00007FD00200}"/>
            </a:ext>
          </a:extLst>
        </xdr:cNvPr>
        <xdr:cNvSpPr>
          <a:spLocks noChangeShapeType="1"/>
        </xdr:cNvSpPr>
      </xdr:nvSpPr>
      <xdr:spPr bwMode="auto">
        <a:xfrm>
          <a:off x="2486025" y="0"/>
          <a:ext cx="2266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84448" name="Line 20">
          <a:extLst>
            <a:ext uri="{FF2B5EF4-FFF2-40B4-BE49-F238E27FC236}">
              <a16:creationId xmlns:a16="http://schemas.microsoft.com/office/drawing/2014/main" id="{00000000-0008-0000-0C00-000080D00200}"/>
            </a:ext>
          </a:extLst>
        </xdr:cNvPr>
        <xdr:cNvSpPr>
          <a:spLocks noChangeShapeType="1"/>
        </xdr:cNvSpPr>
      </xdr:nvSpPr>
      <xdr:spPr bwMode="auto">
        <a:xfrm>
          <a:off x="2514600" y="0"/>
          <a:ext cx="2238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0</xdr:row>
      <xdr:rowOff>0</xdr:rowOff>
    </xdr:from>
    <xdr:to>
      <xdr:col>9</xdr:col>
      <xdr:colOff>85725</xdr:colOff>
      <xdr:row>0</xdr:row>
      <xdr:rowOff>0</xdr:rowOff>
    </xdr:to>
    <xdr:sp macro="" textlink="">
      <xdr:nvSpPr>
        <xdr:cNvPr id="184449" name="Line 21">
          <a:extLst>
            <a:ext uri="{FF2B5EF4-FFF2-40B4-BE49-F238E27FC236}">
              <a16:creationId xmlns:a16="http://schemas.microsoft.com/office/drawing/2014/main" id="{00000000-0008-0000-0C00-000081D00200}"/>
            </a:ext>
          </a:extLst>
        </xdr:cNvPr>
        <xdr:cNvSpPr>
          <a:spLocks noChangeShapeType="1"/>
        </xdr:cNvSpPr>
      </xdr:nvSpPr>
      <xdr:spPr bwMode="auto">
        <a:xfrm flipV="1">
          <a:off x="2266950" y="0"/>
          <a:ext cx="10572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85725</xdr:colOff>
      <xdr:row>0</xdr:row>
      <xdr:rowOff>0</xdr:rowOff>
    </xdr:from>
    <xdr:to>
      <xdr:col>9</xdr:col>
      <xdr:colOff>85725</xdr:colOff>
      <xdr:row>0</xdr:row>
      <xdr:rowOff>0</xdr:rowOff>
    </xdr:to>
    <xdr:sp macro="" textlink="">
      <xdr:nvSpPr>
        <xdr:cNvPr id="184450" name="Line 22">
          <a:extLst>
            <a:ext uri="{FF2B5EF4-FFF2-40B4-BE49-F238E27FC236}">
              <a16:creationId xmlns:a16="http://schemas.microsoft.com/office/drawing/2014/main" id="{00000000-0008-0000-0C00-000082D00200}"/>
            </a:ext>
          </a:extLst>
        </xdr:cNvPr>
        <xdr:cNvSpPr>
          <a:spLocks noChangeShapeType="1"/>
        </xdr:cNvSpPr>
      </xdr:nvSpPr>
      <xdr:spPr bwMode="auto">
        <a:xfrm flipV="1">
          <a:off x="2200275" y="0"/>
          <a:ext cx="1123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0</xdr:row>
      <xdr:rowOff>0</xdr:rowOff>
    </xdr:from>
    <xdr:to>
      <xdr:col>9</xdr:col>
      <xdr:colOff>66675</xdr:colOff>
      <xdr:row>0</xdr:row>
      <xdr:rowOff>0</xdr:rowOff>
    </xdr:to>
    <xdr:sp macro="" textlink="">
      <xdr:nvSpPr>
        <xdr:cNvPr id="184451" name="Line 23">
          <a:extLst>
            <a:ext uri="{FF2B5EF4-FFF2-40B4-BE49-F238E27FC236}">
              <a16:creationId xmlns:a16="http://schemas.microsoft.com/office/drawing/2014/main" id="{00000000-0008-0000-0C00-000083D00200}"/>
            </a:ext>
          </a:extLst>
        </xdr:cNvPr>
        <xdr:cNvSpPr>
          <a:spLocks noChangeShapeType="1"/>
        </xdr:cNvSpPr>
      </xdr:nvSpPr>
      <xdr:spPr bwMode="auto">
        <a:xfrm flipV="1">
          <a:off x="2190750" y="0"/>
          <a:ext cx="11144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184452" name="Line 24">
          <a:extLst>
            <a:ext uri="{FF2B5EF4-FFF2-40B4-BE49-F238E27FC236}">
              <a16:creationId xmlns:a16="http://schemas.microsoft.com/office/drawing/2014/main" id="{00000000-0008-0000-0C00-000084D00200}"/>
            </a:ext>
          </a:extLst>
        </xdr:cNvPr>
        <xdr:cNvSpPr>
          <a:spLocks noChangeShapeType="1"/>
        </xdr:cNvSpPr>
      </xdr:nvSpPr>
      <xdr:spPr bwMode="auto">
        <a:xfrm flipV="1">
          <a:off x="2190750" y="0"/>
          <a:ext cx="1123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85725</xdr:colOff>
      <xdr:row>0</xdr:row>
      <xdr:rowOff>0</xdr:rowOff>
    </xdr:from>
    <xdr:to>
      <xdr:col>9</xdr:col>
      <xdr:colOff>57150</xdr:colOff>
      <xdr:row>0</xdr:row>
      <xdr:rowOff>0</xdr:rowOff>
    </xdr:to>
    <xdr:sp macro="" textlink="">
      <xdr:nvSpPr>
        <xdr:cNvPr id="184453" name="Line 25">
          <a:extLst>
            <a:ext uri="{FF2B5EF4-FFF2-40B4-BE49-F238E27FC236}">
              <a16:creationId xmlns:a16="http://schemas.microsoft.com/office/drawing/2014/main" id="{00000000-0008-0000-0C00-000085D00200}"/>
            </a:ext>
          </a:extLst>
        </xdr:cNvPr>
        <xdr:cNvSpPr>
          <a:spLocks noChangeShapeType="1"/>
        </xdr:cNvSpPr>
      </xdr:nvSpPr>
      <xdr:spPr bwMode="auto">
        <a:xfrm>
          <a:off x="2200275" y="0"/>
          <a:ext cx="1095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0</xdr:row>
      <xdr:rowOff>0</xdr:rowOff>
    </xdr:from>
    <xdr:to>
      <xdr:col>9</xdr:col>
      <xdr:colOff>57150</xdr:colOff>
      <xdr:row>0</xdr:row>
      <xdr:rowOff>0</xdr:rowOff>
    </xdr:to>
    <xdr:sp macro="" textlink="">
      <xdr:nvSpPr>
        <xdr:cNvPr id="184454" name="Line 26">
          <a:extLst>
            <a:ext uri="{FF2B5EF4-FFF2-40B4-BE49-F238E27FC236}">
              <a16:creationId xmlns:a16="http://schemas.microsoft.com/office/drawing/2014/main" id="{00000000-0008-0000-0C00-000086D00200}"/>
            </a:ext>
          </a:extLst>
        </xdr:cNvPr>
        <xdr:cNvSpPr>
          <a:spLocks noChangeShapeType="1"/>
        </xdr:cNvSpPr>
      </xdr:nvSpPr>
      <xdr:spPr bwMode="auto">
        <a:xfrm flipV="1">
          <a:off x="2276475" y="0"/>
          <a:ext cx="10191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9</xdr:col>
      <xdr:colOff>57150</xdr:colOff>
      <xdr:row>0</xdr:row>
      <xdr:rowOff>0</xdr:rowOff>
    </xdr:to>
    <xdr:sp macro="" textlink="">
      <xdr:nvSpPr>
        <xdr:cNvPr id="184455" name="Line 27">
          <a:extLst>
            <a:ext uri="{FF2B5EF4-FFF2-40B4-BE49-F238E27FC236}">
              <a16:creationId xmlns:a16="http://schemas.microsoft.com/office/drawing/2014/main" id="{00000000-0008-0000-0C00-000087D00200}"/>
            </a:ext>
          </a:extLst>
        </xdr:cNvPr>
        <xdr:cNvSpPr>
          <a:spLocks noChangeShapeType="1"/>
        </xdr:cNvSpPr>
      </xdr:nvSpPr>
      <xdr:spPr bwMode="auto">
        <a:xfrm>
          <a:off x="2009775" y="0"/>
          <a:ext cx="12858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123825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56" name="Line 28">
          <a:extLst>
            <a:ext uri="{FF2B5EF4-FFF2-40B4-BE49-F238E27FC236}">
              <a16:creationId xmlns:a16="http://schemas.microsoft.com/office/drawing/2014/main" id="{00000000-0008-0000-0C00-000088D00200}"/>
            </a:ext>
          </a:extLst>
        </xdr:cNvPr>
        <xdr:cNvSpPr>
          <a:spLocks noChangeShapeType="1"/>
        </xdr:cNvSpPr>
      </xdr:nvSpPr>
      <xdr:spPr bwMode="auto">
        <a:xfrm flipV="1">
          <a:off x="2600325" y="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57" name="Line 29">
          <a:extLst>
            <a:ext uri="{FF2B5EF4-FFF2-40B4-BE49-F238E27FC236}">
              <a16:creationId xmlns:a16="http://schemas.microsoft.com/office/drawing/2014/main" id="{00000000-0008-0000-0C00-000089D00200}"/>
            </a:ext>
          </a:extLst>
        </xdr:cNvPr>
        <xdr:cNvSpPr>
          <a:spLocks noChangeShapeType="1"/>
        </xdr:cNvSpPr>
      </xdr:nvSpPr>
      <xdr:spPr bwMode="auto">
        <a:xfrm>
          <a:off x="2438400" y="0"/>
          <a:ext cx="2847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58" name="Line 30">
          <a:extLst>
            <a:ext uri="{FF2B5EF4-FFF2-40B4-BE49-F238E27FC236}">
              <a16:creationId xmlns:a16="http://schemas.microsoft.com/office/drawing/2014/main" id="{00000000-0008-0000-0C00-00008AD00200}"/>
            </a:ext>
          </a:extLst>
        </xdr:cNvPr>
        <xdr:cNvSpPr>
          <a:spLocks noChangeShapeType="1"/>
        </xdr:cNvSpPr>
      </xdr:nvSpPr>
      <xdr:spPr bwMode="auto">
        <a:xfrm>
          <a:off x="2628900" y="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59" name="Line 31">
          <a:extLst>
            <a:ext uri="{FF2B5EF4-FFF2-40B4-BE49-F238E27FC236}">
              <a16:creationId xmlns:a16="http://schemas.microsoft.com/office/drawing/2014/main" id="{00000000-0008-0000-0C00-00008BD00200}"/>
            </a:ext>
          </a:extLst>
        </xdr:cNvPr>
        <xdr:cNvSpPr>
          <a:spLocks noChangeShapeType="1"/>
        </xdr:cNvSpPr>
      </xdr:nvSpPr>
      <xdr:spPr bwMode="auto">
        <a:xfrm>
          <a:off x="2476500" y="0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60" name="Line 32">
          <a:extLst>
            <a:ext uri="{FF2B5EF4-FFF2-40B4-BE49-F238E27FC236}">
              <a16:creationId xmlns:a16="http://schemas.microsoft.com/office/drawing/2014/main" id="{00000000-0008-0000-0C00-00008CD00200}"/>
            </a:ext>
          </a:extLst>
        </xdr:cNvPr>
        <xdr:cNvSpPr>
          <a:spLocks noChangeShapeType="1"/>
        </xdr:cNvSpPr>
      </xdr:nvSpPr>
      <xdr:spPr bwMode="auto">
        <a:xfrm>
          <a:off x="2638425" y="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161925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61" name="Line 33">
          <a:extLst>
            <a:ext uri="{FF2B5EF4-FFF2-40B4-BE49-F238E27FC236}">
              <a16:creationId xmlns:a16="http://schemas.microsoft.com/office/drawing/2014/main" id="{00000000-0008-0000-0C00-00008DD00200}"/>
            </a:ext>
          </a:extLst>
        </xdr:cNvPr>
        <xdr:cNvSpPr>
          <a:spLocks noChangeShapeType="1"/>
        </xdr:cNvSpPr>
      </xdr:nvSpPr>
      <xdr:spPr bwMode="auto">
        <a:xfrm>
          <a:off x="2457450" y="0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84462" name="Line 34">
          <a:extLst>
            <a:ext uri="{FF2B5EF4-FFF2-40B4-BE49-F238E27FC236}">
              <a16:creationId xmlns:a16="http://schemas.microsoft.com/office/drawing/2014/main" id="{00000000-0008-0000-0C00-00008ED00200}"/>
            </a:ext>
          </a:extLst>
        </xdr:cNvPr>
        <xdr:cNvSpPr>
          <a:spLocks noChangeShapeType="1"/>
        </xdr:cNvSpPr>
      </xdr:nvSpPr>
      <xdr:spPr bwMode="auto">
        <a:xfrm>
          <a:off x="2638425" y="0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123825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63" name="Line 35">
          <a:extLst>
            <a:ext uri="{FF2B5EF4-FFF2-40B4-BE49-F238E27FC236}">
              <a16:creationId xmlns:a16="http://schemas.microsoft.com/office/drawing/2014/main" id="{00000000-0008-0000-0C00-00008FD00200}"/>
            </a:ext>
          </a:extLst>
        </xdr:cNvPr>
        <xdr:cNvSpPr>
          <a:spLocks noChangeShapeType="1"/>
        </xdr:cNvSpPr>
      </xdr:nvSpPr>
      <xdr:spPr bwMode="auto">
        <a:xfrm>
          <a:off x="2419350" y="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84464" name="Line 36">
          <a:extLst>
            <a:ext uri="{FF2B5EF4-FFF2-40B4-BE49-F238E27FC236}">
              <a16:creationId xmlns:a16="http://schemas.microsoft.com/office/drawing/2014/main" id="{00000000-0008-0000-0C00-000090D00200}"/>
            </a:ext>
          </a:extLst>
        </xdr:cNvPr>
        <xdr:cNvSpPr>
          <a:spLocks noChangeShapeType="1"/>
        </xdr:cNvSpPr>
      </xdr:nvSpPr>
      <xdr:spPr bwMode="auto">
        <a:xfrm>
          <a:off x="2676525" y="0"/>
          <a:ext cx="2066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65" name="Line 37">
          <a:extLst>
            <a:ext uri="{FF2B5EF4-FFF2-40B4-BE49-F238E27FC236}">
              <a16:creationId xmlns:a16="http://schemas.microsoft.com/office/drawing/2014/main" id="{00000000-0008-0000-0C00-000091D00200}"/>
            </a:ext>
          </a:extLst>
        </xdr:cNvPr>
        <xdr:cNvSpPr>
          <a:spLocks noChangeShapeType="1"/>
        </xdr:cNvSpPr>
      </xdr:nvSpPr>
      <xdr:spPr bwMode="auto">
        <a:xfrm>
          <a:off x="2466975" y="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66" name="Line 38">
          <a:extLst>
            <a:ext uri="{FF2B5EF4-FFF2-40B4-BE49-F238E27FC236}">
              <a16:creationId xmlns:a16="http://schemas.microsoft.com/office/drawing/2014/main" id="{00000000-0008-0000-0C00-000092D00200}"/>
            </a:ext>
          </a:extLst>
        </xdr:cNvPr>
        <xdr:cNvSpPr>
          <a:spLocks noChangeShapeType="1"/>
        </xdr:cNvSpPr>
      </xdr:nvSpPr>
      <xdr:spPr bwMode="auto">
        <a:xfrm>
          <a:off x="2638425" y="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152400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67" name="Line 39">
          <a:extLst>
            <a:ext uri="{FF2B5EF4-FFF2-40B4-BE49-F238E27FC236}">
              <a16:creationId xmlns:a16="http://schemas.microsoft.com/office/drawing/2014/main" id="{00000000-0008-0000-0C00-000093D00200}"/>
            </a:ext>
          </a:extLst>
        </xdr:cNvPr>
        <xdr:cNvSpPr>
          <a:spLocks noChangeShapeType="1"/>
        </xdr:cNvSpPr>
      </xdr:nvSpPr>
      <xdr:spPr bwMode="auto">
        <a:xfrm>
          <a:off x="2447925" y="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104775</xdr:colOff>
      <xdr:row>7</xdr:row>
      <xdr:rowOff>19050</xdr:rowOff>
    </xdr:from>
    <xdr:to>
      <xdr:col>15</xdr:col>
      <xdr:colOff>142875</xdr:colOff>
      <xdr:row>8</xdr:row>
      <xdr:rowOff>20573</xdr:rowOff>
    </xdr:to>
    <xdr:pic>
      <xdr:nvPicPr>
        <xdr:cNvPr id="41" name="Immagine 40" descr="C:\Users\cipriano\AppData\Local\Microsoft\Windows\Temporary Internet Files\Content.IE5\XW3188N3\purzen-Icon-with-question-mark[1].png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695325"/>
          <a:ext cx="219075" cy="220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21162</xdr:colOff>
      <xdr:row>30</xdr:row>
      <xdr:rowOff>42021</xdr:rowOff>
    </xdr:from>
    <xdr:to>
      <xdr:col>24</xdr:col>
      <xdr:colOff>0</xdr:colOff>
      <xdr:row>31</xdr:row>
      <xdr:rowOff>139699</xdr:rowOff>
    </xdr:to>
    <xdr:pic>
      <xdr:nvPicPr>
        <xdr:cNvPr id="4" name="Immagine 3" descr="C:\Users\cipriano\AppData\Local\Microsoft\Windows\Temporary Internet Files\Content.IE5\XW3188N3\purzen-Icon-with-question-mark[1]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829" y="4984438"/>
          <a:ext cx="349250" cy="351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146398" name="Line 1">
          <a:extLst>
            <a:ext uri="{FF2B5EF4-FFF2-40B4-BE49-F238E27FC236}">
              <a16:creationId xmlns:a16="http://schemas.microsoft.com/office/drawing/2014/main" id="{00000000-0008-0000-0E00-0000DE3B0200}"/>
            </a:ext>
          </a:extLst>
        </xdr:cNvPr>
        <xdr:cNvSpPr>
          <a:spLocks noChangeShapeType="1"/>
        </xdr:cNvSpPr>
      </xdr:nvSpPr>
      <xdr:spPr bwMode="auto">
        <a:xfrm>
          <a:off x="98964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39</xdr:col>
      <xdr:colOff>0</xdr:colOff>
      <xdr:row>40</xdr:row>
      <xdr:rowOff>114300</xdr:rowOff>
    </xdr:from>
    <xdr:to>
      <xdr:col>39</xdr:col>
      <xdr:colOff>0</xdr:colOff>
      <xdr:row>40</xdr:row>
      <xdr:rowOff>114300</xdr:rowOff>
    </xdr:to>
    <xdr:sp macro="" textlink="">
      <xdr:nvSpPr>
        <xdr:cNvPr id="146399" name="Line 2">
          <a:extLst>
            <a:ext uri="{FF2B5EF4-FFF2-40B4-BE49-F238E27FC236}">
              <a16:creationId xmlns:a16="http://schemas.microsoft.com/office/drawing/2014/main" id="{00000000-0008-0000-0E00-0000DF3B0200}"/>
            </a:ext>
          </a:extLst>
        </xdr:cNvPr>
        <xdr:cNvSpPr>
          <a:spLocks noChangeShapeType="1"/>
        </xdr:cNvSpPr>
      </xdr:nvSpPr>
      <xdr:spPr bwMode="auto">
        <a:xfrm>
          <a:off x="9896475" y="895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15</xdr:col>
      <xdr:colOff>200025</xdr:colOff>
      <xdr:row>9</xdr:row>
      <xdr:rowOff>95250</xdr:rowOff>
    </xdr:from>
    <xdr:to>
      <xdr:col>17</xdr:col>
      <xdr:colOff>85725</xdr:colOff>
      <xdr:row>10</xdr:row>
      <xdr:rowOff>9525</xdr:rowOff>
    </xdr:to>
    <xdr:pic>
      <xdr:nvPicPr>
        <xdr:cNvPr id="146400" name="Picture 61" descr="BD21298_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E03B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76775" y="3467100"/>
          <a:ext cx="342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142875</xdr:colOff>
      <xdr:row>6</xdr:row>
      <xdr:rowOff>28575</xdr:rowOff>
    </xdr:from>
    <xdr:to>
      <xdr:col>36</xdr:col>
      <xdr:colOff>130570</xdr:colOff>
      <xdr:row>6</xdr:row>
      <xdr:rowOff>323103</xdr:rowOff>
    </xdr:to>
    <xdr:pic>
      <xdr:nvPicPr>
        <xdr:cNvPr id="6" name="Immagine 5" descr="C:\Users\cipriano\AppData\Local\Microsoft\Windows\Temporary Internet Files\Content.IE5\XW3188N3\purzen-Icon-with-question-mark[1].png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152650"/>
          <a:ext cx="292495" cy="294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tabColor indexed="24"/>
  </sheetPr>
  <dimension ref="A1:AF83"/>
  <sheetViews>
    <sheetView showGridLines="0" tabSelected="1" workbookViewId="0">
      <selection activeCell="C18" sqref="C18:K18"/>
    </sheetView>
  </sheetViews>
  <sheetFormatPr defaultColWidth="9.140625" defaultRowHeight="15"/>
  <cols>
    <col min="1" max="1" width="11.5703125" style="13" customWidth="1"/>
    <col min="2" max="2" width="6.28515625" style="13" customWidth="1"/>
    <col min="3" max="3" width="10.140625" style="13" customWidth="1"/>
    <col min="4" max="4" width="10.7109375" style="13" customWidth="1"/>
    <col min="5" max="5" width="10.140625" style="13" customWidth="1"/>
    <col min="6" max="6" width="11.28515625" style="13" customWidth="1"/>
    <col min="7" max="7" width="12.85546875" style="13" customWidth="1"/>
    <col min="8" max="8" width="10.140625" style="13" customWidth="1"/>
    <col min="9" max="9" width="3.140625" style="13" customWidth="1"/>
    <col min="10" max="10" width="1.7109375" style="13" customWidth="1"/>
    <col min="11" max="11" width="16.140625" style="13" customWidth="1"/>
    <col min="12" max="12" width="7.140625" style="13" customWidth="1"/>
    <col min="13" max="18" width="9.140625" style="67"/>
    <col min="19" max="16384" width="9.140625" style="13"/>
  </cols>
  <sheetData>
    <row r="1" spans="1:31" s="23" customFormat="1" ht="25.5" customHeight="1">
      <c r="A1" s="36" t="str">
        <f>"INDATA_ISTAT_RS2_2009"</f>
        <v>INDATA_ISTAT_RS2_2009</v>
      </c>
      <c r="D1" s="34"/>
      <c r="E1" s="6"/>
      <c r="F1" s="6"/>
      <c r="G1" s="6"/>
      <c r="H1" s="6"/>
      <c r="I1" s="6"/>
      <c r="J1" s="6"/>
      <c r="K1" s="6"/>
      <c r="L1" s="34"/>
      <c r="M1" s="67"/>
      <c r="N1" s="68"/>
      <c r="O1" s="68"/>
      <c r="P1" s="68"/>
      <c r="Q1" s="68"/>
      <c r="R1" s="68"/>
      <c r="Z1" s="28"/>
      <c r="AA1" s="887"/>
      <c r="AB1" s="887"/>
      <c r="AC1" s="887"/>
      <c r="AD1" s="887"/>
    </row>
    <row r="2" spans="1:31" s="12" customFormat="1" ht="16.5" customHeight="1">
      <c r="E2" s="170" t="s">
        <v>0</v>
      </c>
      <c r="F2" s="555"/>
      <c r="G2" s="556"/>
      <c r="H2" s="6"/>
      <c r="I2" s="6"/>
      <c r="J2" s="6"/>
      <c r="K2" s="6"/>
      <c r="L2" s="13"/>
      <c r="M2" s="67"/>
      <c r="N2" s="68"/>
      <c r="O2" s="68"/>
      <c r="P2" s="68"/>
      <c r="Q2" s="68"/>
      <c r="R2" s="68"/>
    </row>
    <row r="3" spans="1:31" s="12" customFormat="1" ht="24" customHeight="1">
      <c r="E3" s="92"/>
      <c r="F3" s="92"/>
      <c r="G3" s="92"/>
      <c r="H3" s="181"/>
      <c r="I3" s="181"/>
      <c r="J3" s="181"/>
      <c r="K3" s="92"/>
      <c r="M3" s="68"/>
      <c r="N3" s="68"/>
      <c r="O3" s="68"/>
      <c r="P3" s="68"/>
      <c r="Q3" s="68"/>
      <c r="R3" s="68"/>
    </row>
    <row r="4" spans="1:31" s="12" customFormat="1" ht="11.25" hidden="1" customHeight="1">
      <c r="B4" s="13"/>
      <c r="C4" s="13"/>
      <c r="D4" s="13"/>
      <c r="E4" s="13"/>
      <c r="F4" s="13"/>
      <c r="G4" s="16" t="s">
        <v>1</v>
      </c>
      <c r="M4" s="68"/>
      <c r="N4" s="68"/>
      <c r="O4" s="68"/>
      <c r="P4" s="68"/>
      <c r="Q4" s="68"/>
      <c r="R4" s="68"/>
    </row>
    <row r="5" spans="1:31" s="17" customFormat="1" ht="20.25" customHeight="1">
      <c r="A5" s="546" t="s">
        <v>2</v>
      </c>
      <c r="B5" s="547"/>
      <c r="C5" s="547"/>
      <c r="D5" s="547"/>
      <c r="E5" s="547"/>
      <c r="F5" s="547"/>
      <c r="G5" s="547"/>
      <c r="H5" s="547"/>
      <c r="I5" s="547"/>
      <c r="J5" s="547"/>
      <c r="K5" s="548"/>
      <c r="L5" s="13"/>
      <c r="M5" s="67"/>
      <c r="N5"/>
      <c r="O5" s="67"/>
      <c r="P5" s="67"/>
      <c r="Q5" s="67"/>
      <c r="R5" s="67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s="17" customFormat="1" ht="20.25" customHeight="1">
      <c r="A6" s="549" t="s">
        <v>3</v>
      </c>
      <c r="B6" s="550"/>
      <c r="C6" s="550"/>
      <c r="D6" s="550"/>
      <c r="E6" s="550"/>
      <c r="F6" s="550"/>
      <c r="G6" s="550"/>
      <c r="H6" s="550"/>
      <c r="I6" s="550"/>
      <c r="J6" s="550"/>
      <c r="K6" s="551"/>
      <c r="L6" s="13"/>
      <c r="M6" s="67"/>
      <c r="N6" s="67"/>
      <c r="O6" s="67"/>
      <c r="P6" s="67"/>
      <c r="Q6" s="67"/>
      <c r="R6" s="6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s="17" customFormat="1" ht="20.25" customHeight="1">
      <c r="A7" s="552" t="s">
        <v>4</v>
      </c>
      <c r="B7" s="553"/>
      <c r="C7" s="553"/>
      <c r="D7" s="553"/>
      <c r="E7" s="553"/>
      <c r="F7" s="553"/>
      <c r="G7" s="553"/>
      <c r="H7" s="553"/>
      <c r="I7" s="553"/>
      <c r="J7" s="553"/>
      <c r="K7" s="554"/>
      <c r="L7" s="13"/>
      <c r="M7" s="67"/>
      <c r="N7" s="67"/>
      <c r="O7" s="67"/>
      <c r="P7" s="67"/>
      <c r="Q7" s="67"/>
      <c r="R7" s="6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s="17" customFormat="1" ht="3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13"/>
      <c r="M8" s="67"/>
      <c r="N8" s="67"/>
      <c r="O8" s="67"/>
      <c r="P8" s="67"/>
      <c r="Q8" s="67"/>
      <c r="R8" s="6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>
      <c r="A9" s="269"/>
      <c r="B9" s="149"/>
      <c r="C9" s="133"/>
      <c r="D9" s="133"/>
      <c r="E9" s="133"/>
      <c r="F9" s="133"/>
      <c r="G9" s="133"/>
      <c r="H9" s="563"/>
      <c r="I9" s="563"/>
      <c r="J9" s="563"/>
      <c r="K9" s="563"/>
    </row>
    <row r="10" spans="1:31" ht="5.25" customHeight="1">
      <c r="A10" s="269"/>
      <c r="B10" s="170"/>
      <c r="C10" s="133"/>
      <c r="D10" s="133"/>
      <c r="E10" s="133"/>
      <c r="F10" s="133"/>
      <c r="G10" s="133"/>
      <c r="H10" s="269"/>
      <c r="I10" s="269"/>
      <c r="J10" s="269"/>
      <c r="K10" s="270"/>
    </row>
    <row r="11" spans="1:31" ht="5.25" customHeight="1">
      <c r="A11" s="269"/>
      <c r="B11" s="170"/>
      <c r="C11" s="269"/>
      <c r="D11" s="270"/>
      <c r="E11" s="271"/>
      <c r="F11" s="272"/>
      <c r="G11" s="272"/>
      <c r="H11" s="272"/>
      <c r="I11" s="272"/>
      <c r="J11" s="272"/>
      <c r="K11" s="272"/>
    </row>
    <row r="12" spans="1:31" s="15" customFormat="1" ht="13.7" customHeight="1">
      <c r="A12" s="273" t="s">
        <v>5</v>
      </c>
      <c r="B12" s="212"/>
      <c r="C12" s="212"/>
      <c r="D12" s="212"/>
      <c r="E12" s="212" t="s">
        <v>6</v>
      </c>
      <c r="F12" s="212"/>
      <c r="G12" s="212" t="s">
        <v>7</v>
      </c>
      <c r="H12" s="212"/>
      <c r="I12" s="212"/>
      <c r="J12" s="212"/>
      <c r="K12" s="274"/>
      <c r="M12" s="69"/>
      <c r="N12" s="69"/>
      <c r="O12" s="69"/>
      <c r="P12" s="69"/>
      <c r="Q12" s="69"/>
      <c r="R12" s="69"/>
    </row>
    <row r="13" spans="1:31" s="18" customFormat="1" ht="16.5">
      <c r="A13" s="275"/>
      <c r="B13" s="276"/>
      <c r="C13" s="276"/>
      <c r="D13" s="276"/>
      <c r="E13" s="183"/>
      <c r="F13" s="183"/>
      <c r="G13" s="183"/>
      <c r="H13" s="183"/>
      <c r="I13" s="183"/>
      <c r="J13" s="183"/>
      <c r="K13" s="277"/>
      <c r="M13" s="70"/>
      <c r="N13" s="70"/>
      <c r="O13" s="70"/>
      <c r="P13" s="70"/>
      <c r="Q13" s="70"/>
      <c r="R13" s="70"/>
    </row>
    <row r="14" spans="1:31" s="18" customFormat="1" ht="3" customHeight="1">
      <c r="A14" s="181"/>
      <c r="B14" s="181"/>
      <c r="C14" s="181"/>
      <c r="D14" s="181"/>
      <c r="E14" s="170"/>
      <c r="F14" s="170"/>
      <c r="G14" s="170"/>
      <c r="H14" s="170"/>
      <c r="I14" s="170"/>
      <c r="J14" s="170"/>
      <c r="K14" s="181"/>
      <c r="M14" s="70"/>
      <c r="N14" s="70"/>
      <c r="O14" s="70"/>
      <c r="P14" s="70"/>
      <c r="Q14" s="70"/>
      <c r="R14" s="70"/>
    </row>
    <row r="15" spans="1:31">
      <c r="A15" s="140"/>
      <c r="B15" s="278"/>
      <c r="C15" s="278"/>
      <c r="D15" s="278"/>
      <c r="E15" s="278"/>
      <c r="F15" s="278"/>
      <c r="G15" s="278"/>
      <c r="H15" s="278"/>
      <c r="I15" s="278"/>
      <c r="J15" s="278"/>
      <c r="K15" s="202"/>
    </row>
    <row r="16" spans="1:31" ht="3.75" customHeight="1">
      <c r="A16" s="279"/>
      <c r="B16" s="280"/>
      <c r="C16" s="280"/>
      <c r="D16" s="280"/>
      <c r="E16" s="280"/>
      <c r="F16" s="280"/>
      <c r="G16" s="280"/>
      <c r="H16" s="280"/>
      <c r="I16" s="280"/>
      <c r="J16" s="280"/>
      <c r="K16" s="281"/>
    </row>
    <row r="17" spans="1:18" ht="8.4499999999999993" customHeight="1">
      <c r="A17" s="282"/>
      <c r="B17" s="89"/>
      <c r="C17" s="89"/>
      <c r="D17" s="89"/>
      <c r="E17" s="89"/>
      <c r="F17" s="89"/>
      <c r="G17" s="89"/>
      <c r="H17" s="89"/>
      <c r="I17" s="89"/>
      <c r="J17" s="89"/>
      <c r="K17" s="283"/>
    </row>
    <row r="18" spans="1:18" s="14" customFormat="1" ht="12.2" customHeight="1">
      <c r="A18" s="201" t="s">
        <v>8</v>
      </c>
      <c r="B18" s="149"/>
      <c r="C18" s="560"/>
      <c r="D18" s="561"/>
      <c r="E18" s="561"/>
      <c r="F18" s="561"/>
      <c r="G18" s="561"/>
      <c r="H18" s="561"/>
      <c r="I18" s="561"/>
      <c r="J18" s="561"/>
      <c r="K18" s="562"/>
      <c r="M18" s="888"/>
      <c r="N18" s="888"/>
      <c r="O18" s="888"/>
      <c r="P18" s="71"/>
      <c r="Q18" s="71"/>
      <c r="R18" s="71"/>
    </row>
    <row r="19" spans="1:18" s="14" customFormat="1" ht="12.2" customHeight="1">
      <c r="A19" s="201"/>
      <c r="B19" s="149"/>
      <c r="C19" s="560"/>
      <c r="D19" s="561"/>
      <c r="E19" s="561"/>
      <c r="F19" s="561"/>
      <c r="G19" s="561"/>
      <c r="H19" s="561"/>
      <c r="I19" s="561"/>
      <c r="J19" s="561"/>
      <c r="K19" s="562"/>
      <c r="M19" s="71"/>
      <c r="N19" s="71"/>
      <c r="O19" s="71"/>
      <c r="P19" s="71"/>
      <c r="Q19" s="71"/>
      <c r="R19" s="71"/>
    </row>
    <row r="20" spans="1:18" s="14" customFormat="1" ht="3" customHeight="1">
      <c r="A20" s="201"/>
      <c r="B20" s="149"/>
      <c r="C20" s="149"/>
      <c r="D20" s="149"/>
      <c r="E20" s="149"/>
      <c r="F20" s="149"/>
      <c r="G20" s="149"/>
      <c r="H20" s="149"/>
      <c r="I20" s="149"/>
      <c r="J20" s="149"/>
      <c r="K20" s="94"/>
      <c r="M20" s="71"/>
      <c r="N20" s="71"/>
      <c r="O20" s="71"/>
      <c r="P20" s="71"/>
      <c r="Q20" s="71"/>
      <c r="R20" s="71"/>
    </row>
    <row r="21" spans="1:18" s="14" customFormat="1" ht="3.75" customHeight="1">
      <c r="A21" s="201"/>
      <c r="B21" s="149"/>
      <c r="C21" s="149"/>
      <c r="D21" s="149"/>
      <c r="E21" s="149"/>
      <c r="F21" s="149"/>
      <c r="G21" s="149"/>
      <c r="H21" s="149"/>
      <c r="I21" s="149"/>
      <c r="J21" s="149"/>
      <c r="K21" s="94"/>
      <c r="M21" s="71"/>
      <c r="N21" s="71"/>
      <c r="O21" s="71"/>
      <c r="P21" s="71"/>
      <c r="Q21" s="71"/>
      <c r="R21" s="71"/>
    </row>
    <row r="22" spans="1:18" ht="12.2" customHeight="1">
      <c r="A22" s="201" t="s">
        <v>9</v>
      </c>
      <c r="B22" s="149"/>
      <c r="C22" s="560"/>
      <c r="D22" s="561"/>
      <c r="E22" s="561"/>
      <c r="F22" s="561"/>
      <c r="G22" s="561"/>
      <c r="H22" s="561"/>
      <c r="I22" s="561"/>
      <c r="J22" s="561"/>
      <c r="K22" s="562"/>
      <c r="L22" s="14"/>
      <c r="M22" s="71"/>
      <c r="N22" s="71"/>
    </row>
    <row r="23" spans="1:18" ht="12.2" customHeight="1">
      <c r="A23" s="201"/>
      <c r="B23" s="149"/>
      <c r="C23" s="557"/>
      <c r="D23" s="558"/>
      <c r="E23" s="558"/>
      <c r="F23" s="558"/>
      <c r="G23" s="558"/>
      <c r="H23" s="558"/>
      <c r="I23" s="558"/>
      <c r="J23" s="558"/>
      <c r="K23" s="559"/>
      <c r="L23" s="14"/>
      <c r="M23" s="71"/>
      <c r="N23" s="71"/>
    </row>
    <row r="24" spans="1:18" ht="3" customHeight="1">
      <c r="A24" s="201"/>
      <c r="B24" s="149"/>
      <c r="C24" s="149"/>
      <c r="D24" s="149"/>
      <c r="E24" s="149"/>
      <c r="F24" s="149"/>
      <c r="G24" s="149"/>
      <c r="H24" s="149"/>
      <c r="I24" s="149"/>
      <c r="J24" s="149"/>
      <c r="K24" s="94"/>
      <c r="L24" s="14"/>
      <c r="M24" s="71"/>
      <c r="N24" s="71"/>
    </row>
    <row r="25" spans="1:18" s="14" customFormat="1" ht="3.75" customHeight="1">
      <c r="A25" s="201"/>
      <c r="B25" s="149"/>
      <c r="C25" s="149"/>
      <c r="D25" s="149"/>
      <c r="E25" s="149"/>
      <c r="F25" s="149"/>
      <c r="G25" s="149"/>
      <c r="H25" s="149"/>
      <c r="I25" s="149"/>
      <c r="J25" s="149"/>
      <c r="K25" s="94"/>
      <c r="M25" s="71"/>
      <c r="N25" s="71"/>
      <c r="O25" s="71"/>
      <c r="P25" s="71"/>
      <c r="Q25" s="71"/>
      <c r="R25" s="71"/>
    </row>
    <row r="26" spans="1:18" s="14" customFormat="1" ht="12.2" customHeight="1">
      <c r="A26" s="201" t="s">
        <v>10</v>
      </c>
      <c r="B26" s="149"/>
      <c r="C26" s="557"/>
      <c r="D26" s="558"/>
      <c r="E26" s="559"/>
      <c r="F26" s="271" t="s">
        <v>11</v>
      </c>
      <c r="G26" s="284"/>
      <c r="H26" s="149"/>
      <c r="I26" s="271" t="s">
        <v>12</v>
      </c>
      <c r="J26" s="170"/>
      <c r="K26" s="284"/>
      <c r="M26" s="71"/>
      <c r="N26" s="71"/>
      <c r="O26" s="71"/>
      <c r="P26" s="71"/>
      <c r="Q26" s="71"/>
      <c r="R26" s="71"/>
    </row>
    <row r="27" spans="1:18" s="14" customFormat="1" ht="12.2" customHeight="1">
      <c r="A27" s="201"/>
      <c r="B27" s="149"/>
      <c r="C27" s="557"/>
      <c r="D27" s="558"/>
      <c r="E27" s="559"/>
      <c r="F27" s="149"/>
      <c r="G27" s="334"/>
      <c r="H27" s="149"/>
      <c r="I27" s="149"/>
      <c r="J27" s="149"/>
      <c r="K27" s="284"/>
      <c r="M27" s="71"/>
      <c r="N27" s="71"/>
      <c r="O27" s="71"/>
      <c r="P27" s="71"/>
      <c r="Q27" s="71"/>
      <c r="R27" s="71"/>
    </row>
    <row r="28" spans="1:18" s="14" customFormat="1" ht="3" customHeight="1">
      <c r="A28" s="201"/>
      <c r="B28" s="149"/>
      <c r="C28" s="149"/>
      <c r="D28" s="149"/>
      <c r="E28" s="149"/>
      <c r="F28" s="149"/>
      <c r="G28" s="149"/>
      <c r="H28" s="149"/>
      <c r="I28" s="149"/>
      <c r="J28" s="149"/>
      <c r="K28" s="94"/>
      <c r="M28" s="71"/>
      <c r="N28" s="71"/>
      <c r="O28" s="71"/>
      <c r="P28" s="71"/>
      <c r="Q28" s="71"/>
      <c r="R28" s="71"/>
    </row>
    <row r="29" spans="1:18" ht="3.75" customHeight="1">
      <c r="A29" s="285"/>
      <c r="B29" s="149"/>
      <c r="C29" s="149"/>
      <c r="D29" s="149"/>
      <c r="E29" s="149"/>
      <c r="F29" s="149"/>
      <c r="G29" s="149"/>
      <c r="H29" s="149"/>
      <c r="I29" s="149"/>
      <c r="J29" s="149"/>
      <c r="K29" s="94"/>
      <c r="L29" s="14"/>
      <c r="M29" s="71"/>
      <c r="N29" s="71"/>
    </row>
    <row r="30" spans="1:18" ht="12.2" customHeight="1">
      <c r="A30" s="201" t="s">
        <v>13</v>
      </c>
      <c r="B30" s="133"/>
      <c r="C30" s="889"/>
      <c r="D30" s="890"/>
      <c r="E30" s="891"/>
      <c r="F30" s="271" t="s">
        <v>14</v>
      </c>
      <c r="G30" s="889"/>
      <c r="H30" s="890"/>
      <c r="I30" s="890"/>
      <c r="J30" s="890"/>
      <c r="K30" s="891"/>
      <c r="L30" s="14"/>
      <c r="M30" s="71"/>
      <c r="N30" s="71"/>
    </row>
    <row r="31" spans="1:18" ht="12.2" customHeight="1">
      <c r="A31" s="201"/>
      <c r="B31" s="149"/>
      <c r="C31" s="892"/>
      <c r="D31" s="893"/>
      <c r="E31" s="894"/>
      <c r="F31" s="149"/>
      <c r="G31" s="895"/>
      <c r="H31" s="896"/>
      <c r="I31" s="896"/>
      <c r="J31" s="896"/>
      <c r="K31" s="897"/>
      <c r="L31" s="14"/>
      <c r="M31" s="71"/>
      <c r="N31" s="71"/>
    </row>
    <row r="32" spans="1:18" ht="3" customHeight="1">
      <c r="A32" s="201"/>
      <c r="B32" s="149"/>
      <c r="C32" s="149"/>
      <c r="D32" s="149"/>
      <c r="E32" s="149"/>
      <c r="F32" s="149"/>
      <c r="G32" s="149"/>
      <c r="H32" s="149"/>
      <c r="I32" s="149"/>
      <c r="J32" s="149"/>
      <c r="K32" s="94"/>
      <c r="L32" s="14"/>
      <c r="M32" s="71"/>
      <c r="N32" s="71"/>
    </row>
    <row r="33" spans="1:32" ht="3.75" customHeight="1">
      <c r="A33" s="201"/>
      <c r="B33" s="149"/>
      <c r="C33" s="149"/>
      <c r="D33" s="149"/>
      <c r="E33" s="149"/>
      <c r="F33" s="149"/>
      <c r="G33" s="149"/>
      <c r="H33" s="149"/>
      <c r="I33" s="149"/>
      <c r="J33" s="149"/>
      <c r="K33" s="94"/>
      <c r="L33" s="14"/>
      <c r="M33" s="71"/>
      <c r="N33" s="71"/>
    </row>
    <row r="34" spans="1:32" ht="12.2" customHeight="1">
      <c r="A34" s="201" t="s">
        <v>15</v>
      </c>
      <c r="B34" s="133"/>
      <c r="C34" s="889"/>
      <c r="D34" s="891"/>
      <c r="E34" s="271" t="s">
        <v>16</v>
      </c>
      <c r="F34" s="889"/>
      <c r="G34" s="890"/>
      <c r="H34" s="890"/>
      <c r="I34" s="890"/>
      <c r="J34" s="890"/>
      <c r="K34" s="891"/>
      <c r="L34" s="14"/>
      <c r="M34" s="71"/>
      <c r="N34" s="71"/>
    </row>
    <row r="35" spans="1:32" ht="12.2" customHeight="1">
      <c r="A35" s="201"/>
      <c r="B35" s="149"/>
      <c r="C35" s="889"/>
      <c r="D35" s="891"/>
      <c r="E35" s="149"/>
      <c r="F35" s="889"/>
      <c r="G35" s="890"/>
      <c r="H35" s="890"/>
      <c r="I35" s="890"/>
      <c r="J35" s="890"/>
      <c r="K35" s="891"/>
      <c r="L35" s="14"/>
      <c r="M35" s="71"/>
      <c r="N35" s="71"/>
    </row>
    <row r="36" spans="1:32" ht="3" customHeight="1">
      <c r="A36" s="201"/>
      <c r="B36" s="149"/>
      <c r="C36" s="149"/>
      <c r="D36" s="149"/>
      <c r="E36" s="149"/>
      <c r="F36" s="149"/>
      <c r="G36" s="149"/>
      <c r="H36" s="149"/>
      <c r="I36" s="149"/>
      <c r="J36" s="149"/>
      <c r="K36" s="94"/>
      <c r="L36" s="14"/>
      <c r="M36" s="71"/>
      <c r="N36" s="71"/>
    </row>
    <row r="37" spans="1:32" ht="3.75" customHeight="1">
      <c r="A37" s="201"/>
      <c r="B37" s="149"/>
      <c r="C37" s="149"/>
      <c r="D37" s="149"/>
      <c r="E37" s="149"/>
      <c r="F37" s="149"/>
      <c r="G37" s="149"/>
      <c r="H37" s="149"/>
      <c r="I37" s="149"/>
      <c r="J37" s="149"/>
      <c r="K37" s="94"/>
      <c r="L37" s="14"/>
      <c r="M37" s="71"/>
    </row>
    <row r="38" spans="1:32" s="14" customFormat="1" ht="0.75" hidden="1" customHeight="1">
      <c r="A38" s="201" t="s">
        <v>17</v>
      </c>
      <c r="B38" s="149"/>
      <c r="C38" s="149"/>
      <c r="D38" s="149"/>
      <c r="E38" s="149"/>
      <c r="F38" s="149"/>
      <c r="G38" s="149"/>
      <c r="H38" s="149"/>
      <c r="I38" s="149"/>
      <c r="J38" s="149"/>
      <c r="K38" s="94"/>
      <c r="M38" s="71"/>
      <c r="N38" s="71"/>
      <c r="O38" s="71"/>
      <c r="P38" s="71"/>
      <c r="Q38" s="71"/>
      <c r="R38" s="71"/>
    </row>
    <row r="39" spans="1:32" ht="12.75" customHeight="1">
      <c r="A39" s="201"/>
      <c r="B39" s="149"/>
      <c r="C39" s="149"/>
      <c r="D39" s="149"/>
      <c r="E39" s="149"/>
      <c r="F39" s="133"/>
      <c r="G39" s="133"/>
      <c r="H39" s="133"/>
      <c r="I39" s="133"/>
      <c r="J39" s="133"/>
      <c r="K39" s="134"/>
      <c r="L39" s="14"/>
      <c r="M39" s="71"/>
      <c r="N39" s="72"/>
      <c r="O39" s="72"/>
      <c r="P39" s="72"/>
      <c r="Q39" s="72"/>
      <c r="R39" s="71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2"/>
      <c r="AF39" s="12"/>
    </row>
    <row r="40" spans="1:32" ht="12.2" customHeight="1">
      <c r="A40" s="201" t="s">
        <v>18</v>
      </c>
      <c r="B40" s="149"/>
      <c r="C40" s="149"/>
      <c r="D40" s="149"/>
      <c r="E40" s="149"/>
      <c r="F40" s="889"/>
      <c r="G40" s="890"/>
      <c r="H40" s="890"/>
      <c r="I40" s="890"/>
      <c r="J40" s="890"/>
      <c r="K40" s="891"/>
      <c r="L40" s="14"/>
      <c r="M40" s="71"/>
    </row>
    <row r="41" spans="1:32" ht="12.2" customHeight="1">
      <c r="A41" s="285"/>
      <c r="B41" s="133"/>
      <c r="C41" s="133"/>
      <c r="D41" s="133"/>
      <c r="E41" s="133"/>
      <c r="F41" s="889"/>
      <c r="G41" s="890"/>
      <c r="H41" s="890"/>
      <c r="I41" s="890"/>
      <c r="J41" s="890"/>
      <c r="K41" s="891"/>
    </row>
    <row r="42" spans="1:32" ht="3" customHeight="1">
      <c r="A42" s="285"/>
      <c r="B42" s="133"/>
      <c r="C42" s="133"/>
      <c r="D42" s="133"/>
      <c r="E42" s="133"/>
      <c r="F42" s="149"/>
      <c r="G42" s="149"/>
      <c r="H42" s="149"/>
      <c r="I42" s="149"/>
      <c r="J42" s="149"/>
      <c r="K42" s="94"/>
    </row>
    <row r="43" spans="1:32" ht="3.75" customHeight="1">
      <c r="A43" s="285"/>
      <c r="B43" s="133"/>
      <c r="C43" s="133"/>
      <c r="D43" s="133"/>
      <c r="E43" s="133"/>
      <c r="F43" s="133"/>
      <c r="G43" s="133"/>
      <c r="H43" s="133"/>
      <c r="I43" s="133"/>
      <c r="J43" s="133"/>
      <c r="K43" s="134"/>
    </row>
    <row r="44" spans="1:32" ht="15.75" customHeight="1">
      <c r="A44" s="201" t="s">
        <v>19</v>
      </c>
      <c r="B44" s="149"/>
      <c r="C44" s="133"/>
      <c r="D44" s="898"/>
      <c r="E44" s="899"/>
      <c r="F44" s="900"/>
      <c r="G44" s="133"/>
      <c r="K44" s="94"/>
      <c r="M44" s="67">
        <v>0</v>
      </c>
      <c r="P44" s="545"/>
      <c r="Q44" s="540"/>
      <c r="R44" s="540"/>
    </row>
    <row r="45" spans="1:32" ht="12.75" customHeight="1">
      <c r="A45" s="286"/>
      <c r="B45" s="133"/>
      <c r="C45" s="133"/>
      <c r="D45" s="898"/>
      <c r="E45" s="899"/>
      <c r="F45" s="900"/>
      <c r="G45" s="133"/>
      <c r="K45" s="134"/>
      <c r="M45" s="67">
        <v>1</v>
      </c>
      <c r="P45" s="545"/>
      <c r="Q45" s="540"/>
      <c r="R45" s="540"/>
    </row>
    <row r="46" spans="1:32" ht="3" customHeight="1">
      <c r="A46" s="287"/>
      <c r="B46" s="288"/>
      <c r="C46" s="288"/>
      <c r="D46" s="288"/>
      <c r="E46" s="288"/>
      <c r="F46" s="288"/>
      <c r="G46" s="288"/>
      <c r="H46" s="288"/>
      <c r="I46" s="288"/>
      <c r="J46" s="288"/>
      <c r="K46" s="289"/>
    </row>
    <row r="47" spans="1:32" ht="6" customHeight="1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</row>
    <row r="48" spans="1:32" ht="14.25" customHeight="1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</row>
    <row r="49" spans="1:11" ht="9" customHeight="1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</row>
    <row r="50" spans="1:11">
      <c r="A50" s="541"/>
      <c r="B50" s="542"/>
      <c r="C50" s="542"/>
      <c r="D50" s="542"/>
      <c r="E50" s="542"/>
      <c r="F50" s="542"/>
      <c r="G50" s="542"/>
      <c r="H50" s="542"/>
      <c r="I50" s="542"/>
      <c r="J50" s="542"/>
      <c r="K50" s="542"/>
    </row>
    <row r="51" spans="1:11">
      <c r="A51" s="544"/>
      <c r="B51" s="544"/>
      <c r="C51" s="544"/>
      <c r="D51" s="544"/>
      <c r="E51" s="544"/>
      <c r="F51" s="544"/>
      <c r="G51" s="544"/>
      <c r="H51" s="544"/>
      <c r="I51" s="544"/>
      <c r="J51" s="544"/>
      <c r="K51" s="544"/>
    </row>
    <row r="52" spans="1:11">
      <c r="A52" s="543"/>
      <c r="B52" s="543"/>
      <c r="C52" s="543"/>
      <c r="D52" s="543"/>
      <c r="E52" s="543"/>
      <c r="F52" s="543"/>
      <c r="G52" s="543"/>
      <c r="H52" s="543"/>
      <c r="I52" s="543"/>
      <c r="J52" s="543"/>
      <c r="K52" s="543"/>
    </row>
    <row r="53" spans="1:11" ht="21" customHeight="1">
      <c r="A53" s="538" t="s">
        <v>20</v>
      </c>
      <c r="B53" s="539"/>
      <c r="C53" s="539"/>
      <c r="D53" s="539"/>
      <c r="E53" s="539"/>
      <c r="F53" s="539"/>
      <c r="G53" s="539"/>
      <c r="H53" s="539"/>
      <c r="I53" s="539"/>
      <c r="J53" s="539"/>
      <c r="K53" s="539"/>
    </row>
    <row r="54" spans="1:11" ht="15" customHeight="1">
      <c r="A54" s="539"/>
      <c r="B54" s="539"/>
      <c r="C54" s="539"/>
      <c r="D54" s="539"/>
      <c r="E54" s="539"/>
      <c r="F54" s="539"/>
      <c r="G54" s="539"/>
      <c r="H54" s="539"/>
      <c r="I54" s="539"/>
      <c r="J54" s="539"/>
      <c r="K54" s="539"/>
    </row>
    <row r="55" spans="1:11" ht="20.25" customHeight="1">
      <c r="A55" s="539"/>
      <c r="B55" s="539"/>
      <c r="C55" s="539"/>
      <c r="D55" s="539"/>
      <c r="E55" s="539"/>
      <c r="F55" s="539"/>
      <c r="G55" s="539"/>
      <c r="H55" s="539"/>
      <c r="I55" s="539"/>
      <c r="J55" s="539"/>
      <c r="K55" s="539"/>
    </row>
    <row r="56" spans="1:11" ht="21" customHeight="1">
      <c r="A56" s="539"/>
      <c r="B56" s="539"/>
      <c r="C56" s="539"/>
      <c r="D56" s="539"/>
      <c r="E56" s="539"/>
      <c r="F56" s="539"/>
      <c r="G56" s="539"/>
      <c r="H56" s="539"/>
      <c r="I56" s="539"/>
      <c r="J56" s="539"/>
      <c r="K56" s="539"/>
    </row>
    <row r="57" spans="1:11" ht="20.25" customHeight="1">
      <c r="A57" s="539"/>
      <c r="B57" s="539"/>
      <c r="C57" s="539"/>
      <c r="D57" s="539"/>
      <c r="E57" s="539"/>
      <c r="F57" s="539"/>
      <c r="G57" s="539"/>
      <c r="H57" s="539"/>
      <c r="I57" s="539"/>
      <c r="J57" s="539"/>
      <c r="K57" s="539"/>
    </row>
    <row r="58" spans="1:11" ht="19.5" customHeight="1">
      <c r="A58" s="539"/>
      <c r="B58" s="539"/>
      <c r="C58" s="539"/>
      <c r="D58" s="539"/>
      <c r="E58" s="539"/>
      <c r="F58" s="539"/>
      <c r="G58" s="539"/>
      <c r="H58" s="539"/>
      <c r="I58" s="539"/>
      <c r="J58" s="539"/>
      <c r="K58" s="539"/>
    </row>
    <row r="59" spans="1:11" ht="18.75" customHeight="1">
      <c r="A59" s="539"/>
      <c r="B59" s="539"/>
      <c r="C59" s="539"/>
      <c r="D59" s="539"/>
      <c r="E59" s="539"/>
      <c r="F59" s="539"/>
      <c r="G59" s="539"/>
      <c r="H59" s="539"/>
      <c r="I59" s="539"/>
      <c r="J59" s="539"/>
      <c r="K59" s="539"/>
    </row>
    <row r="60" spans="1:11" ht="21" customHeight="1">
      <c r="A60" s="539"/>
      <c r="B60" s="539"/>
      <c r="C60" s="539"/>
      <c r="D60" s="539"/>
      <c r="E60" s="539"/>
      <c r="F60" s="539"/>
      <c r="G60" s="539"/>
      <c r="H60" s="539"/>
      <c r="I60" s="539"/>
      <c r="J60" s="539"/>
      <c r="K60" s="539"/>
    </row>
    <row r="61" spans="1:11" ht="18.75" customHeight="1">
      <c r="A61" s="539"/>
      <c r="B61" s="539"/>
      <c r="C61" s="539"/>
      <c r="D61" s="539"/>
      <c r="E61" s="539"/>
      <c r="F61" s="539"/>
      <c r="G61" s="539"/>
      <c r="H61" s="539"/>
      <c r="I61" s="539"/>
      <c r="J61" s="539"/>
      <c r="K61" s="539"/>
    </row>
    <row r="62" spans="1:11" ht="20.25" customHeight="1">
      <c r="A62" s="539"/>
      <c r="B62" s="539"/>
      <c r="C62" s="539"/>
      <c r="D62" s="539"/>
      <c r="E62" s="539"/>
      <c r="F62" s="539"/>
      <c r="G62" s="539"/>
      <c r="H62" s="539"/>
      <c r="I62" s="539"/>
      <c r="J62" s="539"/>
      <c r="K62" s="539"/>
    </row>
    <row r="63" spans="1:11" ht="20.25" customHeight="1">
      <c r="A63" s="539"/>
      <c r="B63" s="539"/>
      <c r="C63" s="539"/>
      <c r="D63" s="539"/>
      <c r="E63" s="539"/>
      <c r="F63" s="539"/>
      <c r="G63" s="539"/>
      <c r="H63" s="539"/>
      <c r="I63" s="539"/>
      <c r="J63" s="539"/>
      <c r="K63" s="539"/>
    </row>
    <row r="64" spans="1:11" ht="18.75" customHeight="1">
      <c r="A64" s="539"/>
      <c r="B64" s="539"/>
      <c r="C64" s="539"/>
      <c r="D64" s="539"/>
      <c r="E64" s="539"/>
      <c r="F64" s="539"/>
      <c r="G64" s="539"/>
      <c r="H64" s="539"/>
      <c r="I64" s="539"/>
      <c r="J64" s="539"/>
      <c r="K64" s="539"/>
    </row>
    <row r="65" spans="1:11" ht="26.25" customHeight="1">
      <c r="A65" s="539"/>
      <c r="B65" s="539"/>
      <c r="C65" s="539"/>
      <c r="D65" s="539"/>
      <c r="E65" s="539"/>
      <c r="F65" s="539"/>
      <c r="G65" s="539"/>
      <c r="H65" s="539"/>
      <c r="I65" s="539"/>
      <c r="J65" s="539"/>
      <c r="K65" s="539"/>
    </row>
    <row r="66" spans="1:11" ht="112.5" customHeight="1">
      <c r="A66" s="539"/>
      <c r="B66" s="539"/>
      <c r="C66" s="539"/>
      <c r="D66" s="539"/>
      <c r="E66" s="539"/>
      <c r="F66" s="539"/>
      <c r="G66" s="539"/>
      <c r="H66" s="539"/>
      <c r="I66" s="539"/>
      <c r="J66" s="539"/>
      <c r="K66" s="539"/>
    </row>
    <row r="67" spans="1:11" ht="15" customHeight="1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</row>
    <row r="68" spans="1:11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</row>
    <row r="69" spans="1:11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</row>
    <row r="70" spans="1:11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</row>
    <row r="71" spans="1:11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</row>
    <row r="72" spans="1:11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</row>
    <row r="73" spans="1:11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</row>
    <row r="74" spans="1:11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</row>
    <row r="75" spans="1:11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</row>
    <row r="76" spans="1:11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</row>
    <row r="77" spans="1:11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</row>
    <row r="78" spans="1:11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</row>
    <row r="79" spans="1:11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</row>
    <row r="80" spans="1:11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</row>
    <row r="81" spans="1:11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</row>
    <row r="82" spans="1:11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</row>
    <row r="83" spans="1:11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</row>
  </sheetData>
  <sheetProtection algorithmName="SHA-512" hashValue="LWT3nnMJBGk/IEJnHHIW0SmC+m2xDA/Om1rmKH2DAL/GbKaXu86O+J2v9vNePN1zqssKLL6rjLEoPODV+Y0iFg==" saltValue="JcSYXfoFLKYy1jHKcX6SJg==" spinCount="100000" sheet="1" objects="1" scenarios="1" selectLockedCells="1"/>
  <mergeCells count="31">
    <mergeCell ref="C27:E27"/>
    <mergeCell ref="G30:K30"/>
    <mergeCell ref="M18:O18"/>
    <mergeCell ref="C18:K18"/>
    <mergeCell ref="H9:K9"/>
    <mergeCell ref="C22:K22"/>
    <mergeCell ref="C30:E30"/>
    <mergeCell ref="C26:E26"/>
    <mergeCell ref="C19:K19"/>
    <mergeCell ref="C23:K23"/>
    <mergeCell ref="AA1:AD1"/>
    <mergeCell ref="A5:K5"/>
    <mergeCell ref="A6:K6"/>
    <mergeCell ref="A7:K7"/>
    <mergeCell ref="F2:G2"/>
    <mergeCell ref="C35:D35"/>
    <mergeCell ref="D45:F45"/>
    <mergeCell ref="F41:K41"/>
    <mergeCell ref="G31:K31"/>
    <mergeCell ref="F40:K40"/>
    <mergeCell ref="D44:F44"/>
    <mergeCell ref="F35:K35"/>
    <mergeCell ref="C31:E31"/>
    <mergeCell ref="F34:K34"/>
    <mergeCell ref="C34:D34"/>
    <mergeCell ref="A53:K66"/>
    <mergeCell ref="Q44:R45"/>
    <mergeCell ref="A50:K50"/>
    <mergeCell ref="A52:K52"/>
    <mergeCell ref="A51:K51"/>
    <mergeCell ref="P44:P45"/>
  </mergeCells>
  <phoneticPr fontId="10" type="noConversion"/>
  <dataValidations count="10">
    <dataValidation type="list" allowBlank="1" showInputMessage="1" showErrorMessage="1" sqref="Q44:R45" xr:uid="{00000000-0002-0000-0000-000000000000}">
      <formula1>$M$44:$M$45</formula1>
    </dataValidation>
    <dataValidation type="textLength" operator="lessThanOrEqual" allowBlank="1" showInputMessage="1" showErrorMessage="1" sqref="C19:K19" xr:uid="{00000000-0002-0000-0000-000001000000}">
      <formula1>80</formula1>
    </dataValidation>
    <dataValidation type="textLength" operator="lessThanOrEqual" allowBlank="1" showInputMessage="1" showErrorMessage="1" sqref="C23:K23" xr:uid="{00000000-0002-0000-0000-000002000000}">
      <formula1>60</formula1>
    </dataValidation>
    <dataValidation type="textLength" operator="lessThanOrEqual" allowBlank="1" showInputMessage="1" showErrorMessage="1" sqref="C27:E27" xr:uid="{00000000-0002-0000-0000-000003000000}">
      <formula1>40</formula1>
    </dataValidation>
    <dataValidation type="textLength" operator="equal" allowBlank="1" showInputMessage="1" showErrorMessage="1" sqref="K27" xr:uid="{00000000-0002-0000-0000-000004000000}">
      <formula1>2</formula1>
    </dataValidation>
    <dataValidation type="textLength" operator="lessThanOrEqual" allowBlank="1" showInputMessage="1" showErrorMessage="1" sqref="C35:D35" xr:uid="{00000000-0002-0000-0000-000005000000}">
      <formula1>20</formula1>
    </dataValidation>
    <dataValidation type="textLength" operator="lessThanOrEqual" allowBlank="1" showInputMessage="1" showErrorMessage="1" sqref="F35:K35 D45:F45 F41:K41" xr:uid="{00000000-0002-0000-0000-000006000000}">
      <formula1>100</formula1>
    </dataValidation>
    <dataValidation type="textLength" operator="lessThanOrEqual" allowBlank="1" showInputMessage="1" showErrorMessage="1" sqref="G31:K31" xr:uid="{00000000-0002-0000-0000-000007000000}">
      <formula1>11</formula1>
    </dataValidation>
    <dataValidation type="textLength" operator="lessThan" allowBlank="1" showInputMessage="1" showErrorMessage="1" sqref="G30:K30" xr:uid="{00000000-0002-0000-0000-000008000000}">
      <formula1>11</formula1>
    </dataValidation>
    <dataValidation type="whole" operator="lessThan" allowBlank="1" showInputMessage="1" showErrorMessage="1" errorTitle="ATTENZIONE!" error="VALORE ERRATO" sqref="F2:G2" xr:uid="{00000000-0002-0000-0000-000009000000}">
      <formula1>1000000000</formula1>
    </dataValidation>
  </dataValidations>
  <pageMargins left="0.55118110236220474" right="0.39370078740157483" top="0.51181102362204722" bottom="0.23622047244094491" header="0.55118110236220474" footer="0.19685039370078741"/>
  <pageSetup paperSize="9"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">
    <pageSetUpPr fitToPage="1"/>
  </sheetPr>
  <dimension ref="A1:AQ62"/>
  <sheetViews>
    <sheetView showGridLines="0" zoomScale="85" zoomScaleNormal="85" workbookViewId="0">
      <selection activeCell="D10" sqref="D10"/>
    </sheetView>
  </sheetViews>
  <sheetFormatPr defaultRowHeight="12.75"/>
  <cols>
    <col min="1" max="1" width="33" customWidth="1"/>
    <col min="2" max="2" width="20.5703125" customWidth="1"/>
    <col min="3" max="3" width="12.5703125" customWidth="1"/>
    <col min="4" max="6" width="11.85546875" customWidth="1"/>
    <col min="7" max="7" width="2.140625" customWidth="1"/>
    <col min="8" max="8" width="23.7109375" style="80" customWidth="1"/>
    <col min="9" max="9" width="10.42578125" style="80" customWidth="1"/>
    <col min="10" max="10" width="5" style="80" customWidth="1"/>
    <col min="11" max="11" width="20.42578125" style="80" customWidth="1"/>
    <col min="12" max="12" width="4.140625" style="80" customWidth="1"/>
    <col min="13" max="13" width="12.85546875" style="80" customWidth="1"/>
    <col min="14" max="14" width="5.85546875" style="80" customWidth="1"/>
    <col min="15" max="15" width="8.42578125" style="80" customWidth="1"/>
    <col min="16" max="16" width="5.140625" style="80" customWidth="1"/>
    <col min="17" max="17" width="8.140625" style="80" customWidth="1"/>
    <col min="18" max="18" width="4.7109375" style="80" customWidth="1"/>
    <col min="19" max="30" width="9.140625" style="80"/>
    <col min="31" max="35" width="9.140625" style="463"/>
    <col min="36" max="38" width="8.7109375" style="80"/>
  </cols>
  <sheetData>
    <row r="1" spans="1:32">
      <c r="A1" s="2"/>
      <c r="B1" s="2"/>
      <c r="C1" s="2"/>
      <c r="D1" s="2"/>
      <c r="E1" s="2"/>
      <c r="F1" s="2"/>
      <c r="G1" s="2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2"/>
      <c r="AF1" s="2"/>
    </row>
    <row r="2" spans="1:32">
      <c r="A2" s="30"/>
      <c r="B2" s="745"/>
      <c r="C2" s="745"/>
      <c r="D2" s="2"/>
      <c r="E2" s="2"/>
      <c r="F2" s="2"/>
      <c r="G2" s="2"/>
      <c r="H2" s="85"/>
      <c r="I2" s="85"/>
      <c r="J2" s="85"/>
      <c r="K2" s="52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2"/>
      <c r="AF2" s="2"/>
    </row>
    <row r="3" spans="1:32" ht="29.25" customHeight="1" thickBot="1">
      <c r="A3" s="2"/>
      <c r="B3" s="2"/>
      <c r="C3" s="2"/>
      <c r="D3" s="2"/>
      <c r="E3" s="2"/>
      <c r="F3" s="2"/>
      <c r="G3" s="2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2"/>
      <c r="AF3" s="2"/>
    </row>
    <row r="4" spans="1:32" ht="69" customHeight="1" thickBot="1">
      <c r="A4" s="760" t="s">
        <v>267</v>
      </c>
      <c r="B4" s="761"/>
      <c r="C4" s="761"/>
      <c r="D4" s="761"/>
      <c r="E4" s="761"/>
      <c r="F4" s="761"/>
      <c r="G4" s="762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2"/>
      <c r="AF4" s="2"/>
    </row>
    <row r="5" spans="1:32" ht="32.25" customHeight="1">
      <c r="A5" s="751" t="s">
        <v>268</v>
      </c>
      <c r="B5" s="752"/>
      <c r="C5" s="752"/>
      <c r="D5" s="752"/>
      <c r="E5" s="752"/>
      <c r="F5" s="753"/>
      <c r="G5" s="234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2"/>
      <c r="AF5" s="2"/>
    </row>
    <row r="6" spans="1:32" ht="12.75" customHeight="1">
      <c r="A6" s="754" t="s">
        <v>269</v>
      </c>
      <c r="B6" s="755"/>
      <c r="C6" s="755"/>
      <c r="D6" s="755"/>
      <c r="E6" s="755"/>
      <c r="F6" s="756"/>
      <c r="G6" s="23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2"/>
      <c r="AF6" s="2"/>
    </row>
    <row r="7" spans="1:32" ht="29.25" customHeight="1" thickBot="1">
      <c r="A7" s="757" t="s">
        <v>270</v>
      </c>
      <c r="B7" s="758"/>
      <c r="C7" s="758"/>
      <c r="D7" s="758"/>
      <c r="E7" s="758"/>
      <c r="F7" s="759"/>
      <c r="G7" s="23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2"/>
      <c r="AF7" s="2"/>
    </row>
    <row r="8" spans="1:32" ht="29.25" customHeight="1">
      <c r="A8" s="236" t="s">
        <v>271</v>
      </c>
      <c r="B8" s="233"/>
      <c r="C8" s="233"/>
      <c r="D8" s="237" t="s">
        <v>239</v>
      </c>
      <c r="E8" s="237" t="s">
        <v>240</v>
      </c>
      <c r="F8" s="237" t="s">
        <v>272</v>
      </c>
      <c r="G8" s="23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2"/>
      <c r="AF8" s="2"/>
    </row>
    <row r="9" spans="1:32" ht="18.75" customHeight="1">
      <c r="A9" s="236"/>
      <c r="B9" s="233"/>
      <c r="C9" s="233"/>
      <c r="D9" s="53"/>
      <c r="E9" s="53"/>
      <c r="F9" s="53"/>
      <c r="G9" s="23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2"/>
      <c r="AF9" s="2"/>
    </row>
    <row r="10" spans="1:32" ht="15">
      <c r="A10" s="64" t="s">
        <v>273</v>
      </c>
      <c r="B10" s="232" t="s">
        <v>274</v>
      </c>
      <c r="C10" s="238">
        <v>1401</v>
      </c>
      <c r="D10" s="330"/>
      <c r="E10" s="330"/>
      <c r="F10" s="239">
        <f>_14_01RM+_14_01RF</f>
        <v>0</v>
      </c>
      <c r="G10" s="235"/>
      <c r="H10" s="526"/>
      <c r="I10" s="85" t="s">
        <v>275</v>
      </c>
      <c r="J10" s="85">
        <f>_14_02RT+_14_04RT+_14_06RT+_14_08RT+_14_10RT</f>
        <v>0</v>
      </c>
      <c r="K10" s="85" t="s">
        <v>276</v>
      </c>
      <c r="L10" s="85">
        <f>_14_01RM+_14_03RM+_14_05RM+_14_07RM+_14_09RM</f>
        <v>0</v>
      </c>
      <c r="M10" s="85" t="s">
        <v>277</v>
      </c>
      <c r="N10" s="85">
        <f>_14_01RF+_14_03RF+_14_05RF+_14_07RF+_14_09RF</f>
        <v>0</v>
      </c>
      <c r="O10" s="85" t="s">
        <v>278</v>
      </c>
      <c r="P10" s="85">
        <f>_14_02RM+_14_04RM+_14_06RM+_14_08RM+_14_10RM</f>
        <v>0</v>
      </c>
      <c r="Q10" s="85" t="s">
        <v>279</v>
      </c>
      <c r="R10" s="85">
        <f>_14_02RF+_14_04RF+_14_06RF+_14_08RF+_14_10RF</f>
        <v>0</v>
      </c>
      <c r="S10" s="85"/>
      <c r="T10" s="527">
        <v>1401</v>
      </c>
      <c r="U10" s="528">
        <f>_14_01RM*0.1</f>
        <v>0</v>
      </c>
      <c r="V10" s="528">
        <f>_14_01RF*0.1</f>
        <v>0</v>
      </c>
      <c r="W10" s="528">
        <f>_14_01RT*0.1</f>
        <v>0</v>
      </c>
      <c r="X10" s="85"/>
      <c r="Y10" s="85"/>
      <c r="Z10" s="85"/>
      <c r="AA10" s="85"/>
      <c r="AB10" s="85"/>
      <c r="AC10" s="85"/>
      <c r="AD10" s="85"/>
      <c r="AE10" s="2"/>
      <c r="AF10" s="2"/>
    </row>
    <row r="11" spans="1:32">
      <c r="A11" s="64"/>
      <c r="B11" s="232" t="s">
        <v>280</v>
      </c>
      <c r="C11" s="238">
        <v>1402</v>
      </c>
      <c r="D11" s="300"/>
      <c r="E11" s="300"/>
      <c r="F11" s="301">
        <f>_14_02RM+_14_02RF</f>
        <v>0</v>
      </c>
      <c r="G11" s="235"/>
      <c r="H11" s="85"/>
      <c r="I11" s="85" t="s">
        <v>281</v>
      </c>
      <c r="J11" s="85">
        <f>_14_12TT+_14_14TT+_14_16TT+_14_18TT+_14_20TT</f>
        <v>0</v>
      </c>
      <c r="K11" s="85" t="s">
        <v>282</v>
      </c>
      <c r="L11" s="85">
        <f>_14_11TM+_14_13TM+_14_15TM+_14_17TM+_14_19TM</f>
        <v>0</v>
      </c>
      <c r="M11" s="85" t="s">
        <v>283</v>
      </c>
      <c r="N11" s="85">
        <f>_14_11TF+_14_13TF+_14_15TF+_14_17TF+_14_19TF</f>
        <v>0</v>
      </c>
      <c r="O11" s="85"/>
      <c r="P11" s="85"/>
      <c r="Q11" s="85"/>
      <c r="R11" s="85"/>
      <c r="S11" s="85"/>
      <c r="T11" s="527"/>
      <c r="U11" s="529"/>
      <c r="V11" s="529"/>
      <c r="W11" s="529"/>
      <c r="X11" s="85"/>
      <c r="Y11" s="85"/>
      <c r="Z11" s="85"/>
      <c r="AA11" s="85"/>
      <c r="AB11" s="85"/>
      <c r="AC11" s="85"/>
      <c r="AD11" s="85"/>
      <c r="AE11" s="2"/>
      <c r="AF11" s="2"/>
    </row>
    <row r="12" spans="1:32">
      <c r="A12" s="64" t="s">
        <v>284</v>
      </c>
      <c r="B12" s="232" t="s">
        <v>274</v>
      </c>
      <c r="C12" s="238">
        <v>1403</v>
      </c>
      <c r="D12" s="330"/>
      <c r="E12" s="330"/>
      <c r="F12" s="239">
        <f>_14_03RM+_14_03RF</f>
        <v>0</v>
      </c>
      <c r="G12" s="235"/>
      <c r="H12" s="85"/>
      <c r="I12" s="85" t="s">
        <v>285</v>
      </c>
      <c r="J12" s="85">
        <f>_14_22AT+_14_24AT+_14_26AT+_14_28AT+_14_30AT</f>
        <v>0</v>
      </c>
      <c r="K12" s="85" t="s">
        <v>286</v>
      </c>
      <c r="L12" s="85">
        <f>_14_21AM+_14_23AM+_14_25AM+_14_27AM+_14_29AM</f>
        <v>0</v>
      </c>
      <c r="M12" s="85" t="s">
        <v>287</v>
      </c>
      <c r="N12" s="85">
        <f>_14_21AF+_14_23AF+_14_25AF+_14_27AF+_14_29AF</f>
        <v>0</v>
      </c>
      <c r="O12" s="85"/>
      <c r="P12" s="85"/>
      <c r="Q12" s="85"/>
      <c r="R12" s="85"/>
      <c r="S12" s="85"/>
      <c r="T12" s="527">
        <v>1403</v>
      </c>
      <c r="U12" s="528">
        <f>_14_03RM*0.1</f>
        <v>0</v>
      </c>
      <c r="V12" s="528">
        <f>_14_03RF*0.1</f>
        <v>0</v>
      </c>
      <c r="W12" s="528">
        <f>_14_03RT*0.1</f>
        <v>0</v>
      </c>
      <c r="X12" s="85"/>
      <c r="Y12" s="85"/>
      <c r="Z12" s="85"/>
      <c r="AA12" s="85"/>
      <c r="AB12" s="85"/>
      <c r="AC12" s="85"/>
      <c r="AD12" s="85"/>
      <c r="AE12" s="2"/>
      <c r="AF12" s="2"/>
    </row>
    <row r="13" spans="1:32">
      <c r="A13" s="64"/>
      <c r="B13" s="232" t="s">
        <v>280</v>
      </c>
      <c r="C13" s="238">
        <v>1404</v>
      </c>
      <c r="D13" s="300"/>
      <c r="E13" s="300"/>
      <c r="F13" s="301">
        <f>_14_04RM+_14_04RF</f>
        <v>0</v>
      </c>
      <c r="G13" s="235"/>
      <c r="H13" s="85"/>
      <c r="I13" s="85" t="s">
        <v>288</v>
      </c>
      <c r="J13" s="85">
        <f>_14_32G</f>
        <v>0</v>
      </c>
      <c r="K13" s="85"/>
      <c r="L13" s="85"/>
      <c r="M13" s="85"/>
      <c r="N13" s="85"/>
      <c r="O13" s="85"/>
      <c r="P13" s="85"/>
      <c r="Q13" s="85"/>
      <c r="R13" s="85"/>
      <c r="S13" s="85"/>
      <c r="T13" s="527"/>
      <c r="U13" s="529"/>
      <c r="V13" s="529"/>
      <c r="W13" s="529"/>
      <c r="X13" s="85"/>
      <c r="Y13" s="85"/>
      <c r="Z13" s="85"/>
      <c r="AA13" s="85"/>
      <c r="AB13" s="85"/>
      <c r="AC13" s="85"/>
      <c r="AD13" s="85"/>
      <c r="AE13" s="2"/>
      <c r="AF13" s="2"/>
    </row>
    <row r="14" spans="1:32">
      <c r="A14" s="64" t="s">
        <v>289</v>
      </c>
      <c r="B14" s="232" t="s">
        <v>274</v>
      </c>
      <c r="C14" s="238">
        <v>1405</v>
      </c>
      <c r="D14" s="330"/>
      <c r="E14" s="330"/>
      <c r="F14" s="239">
        <f>_14_05RM+_14_05RF</f>
        <v>0</v>
      </c>
      <c r="G14" s="23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527">
        <v>1405</v>
      </c>
      <c r="U14" s="528">
        <f>_14_05RM*0.1</f>
        <v>0</v>
      </c>
      <c r="V14" s="528">
        <f>_14_05RF*0.1</f>
        <v>0</v>
      </c>
      <c r="W14" s="528">
        <f>_14_05RT*0.1</f>
        <v>0</v>
      </c>
      <c r="X14" s="85"/>
      <c r="Y14" s="85"/>
      <c r="Z14" s="85"/>
      <c r="AA14" s="85"/>
      <c r="AB14" s="85"/>
      <c r="AC14" s="85"/>
      <c r="AD14" s="85"/>
      <c r="AE14" s="2"/>
      <c r="AF14" s="2"/>
    </row>
    <row r="15" spans="1:32">
      <c r="A15" s="64"/>
      <c r="B15" s="232" t="s">
        <v>280</v>
      </c>
      <c r="C15" s="238">
        <v>1406</v>
      </c>
      <c r="D15" s="300"/>
      <c r="E15" s="300"/>
      <c r="F15" s="301">
        <f>_14_06RM+_14_06RF</f>
        <v>0</v>
      </c>
      <c r="G15" s="23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527"/>
      <c r="U15" s="529"/>
      <c r="V15" s="529"/>
      <c r="W15" s="529"/>
      <c r="X15" s="85"/>
      <c r="Y15" s="85"/>
      <c r="Z15" s="85"/>
      <c r="AA15" s="85"/>
      <c r="AB15" s="85"/>
      <c r="AC15" s="85"/>
      <c r="AD15" s="85"/>
      <c r="AE15" s="2"/>
      <c r="AF15" s="2"/>
    </row>
    <row r="16" spans="1:32">
      <c r="A16" s="64" t="s">
        <v>290</v>
      </c>
      <c r="B16" s="232" t="s">
        <v>274</v>
      </c>
      <c r="C16" s="238">
        <v>1407</v>
      </c>
      <c r="D16" s="330"/>
      <c r="E16" s="330"/>
      <c r="F16" s="239">
        <f>_14_07RM+_14_07RF</f>
        <v>0</v>
      </c>
      <c r="G16" s="23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527">
        <v>1407</v>
      </c>
      <c r="U16" s="528">
        <f>_14_07RM*0.1</f>
        <v>0</v>
      </c>
      <c r="V16" s="528">
        <f>_14_07RF*0.1</f>
        <v>0</v>
      </c>
      <c r="W16" s="528">
        <f>_14_07RT*0.1</f>
        <v>0</v>
      </c>
      <c r="X16" s="85"/>
      <c r="Y16" s="85"/>
      <c r="Z16" s="85"/>
      <c r="AA16" s="85"/>
      <c r="AB16" s="85"/>
      <c r="AC16" s="85"/>
      <c r="AD16" s="85"/>
      <c r="AE16" s="2"/>
      <c r="AF16" s="2"/>
    </row>
    <row r="17" spans="1:32">
      <c r="A17" s="64"/>
      <c r="B17" s="232" t="s">
        <v>280</v>
      </c>
      <c r="C17" s="238">
        <v>1408</v>
      </c>
      <c r="D17" s="300"/>
      <c r="E17" s="300"/>
      <c r="F17" s="301">
        <f>_14_08RM+_14_08RF</f>
        <v>0</v>
      </c>
      <c r="G17" s="23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527"/>
      <c r="U17" s="529"/>
      <c r="V17" s="529"/>
      <c r="W17" s="529"/>
      <c r="X17" s="85"/>
      <c r="Y17" s="85"/>
      <c r="Z17" s="85"/>
      <c r="AA17" s="85"/>
      <c r="AB17" s="85"/>
      <c r="AC17" s="85"/>
      <c r="AD17" s="85"/>
      <c r="AE17" s="2"/>
      <c r="AF17" s="2"/>
    </row>
    <row r="18" spans="1:32">
      <c r="A18" s="64" t="s">
        <v>291</v>
      </c>
      <c r="B18" s="232" t="s">
        <v>274</v>
      </c>
      <c r="C18" s="238">
        <v>1409</v>
      </c>
      <c r="D18" s="330"/>
      <c r="E18" s="330"/>
      <c r="F18" s="239">
        <f>_14_09RM+_14_09RF</f>
        <v>0</v>
      </c>
      <c r="G18" s="23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527">
        <v>1409</v>
      </c>
      <c r="U18" s="528">
        <f>_14_09RM*0.1</f>
        <v>0</v>
      </c>
      <c r="V18" s="528">
        <f>_14_09RF*0.1</f>
        <v>0</v>
      </c>
      <c r="W18" s="528">
        <f>_14_09RT*0.1</f>
        <v>0</v>
      </c>
      <c r="X18" s="85"/>
      <c r="Y18" s="85"/>
      <c r="Z18" s="85"/>
      <c r="AA18" s="85"/>
      <c r="AB18" s="85"/>
      <c r="AC18" s="85"/>
      <c r="AD18" s="85"/>
      <c r="AE18" s="2"/>
      <c r="AF18" s="2"/>
    </row>
    <row r="19" spans="1:32">
      <c r="A19" s="64"/>
      <c r="B19" s="232" t="s">
        <v>280</v>
      </c>
      <c r="C19" s="238">
        <v>1410</v>
      </c>
      <c r="D19" s="300"/>
      <c r="E19" s="300"/>
      <c r="F19" s="301">
        <f>_14_10RM+_14_10RF</f>
        <v>0</v>
      </c>
      <c r="G19" s="23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527"/>
      <c r="U19" s="529"/>
      <c r="V19" s="529"/>
      <c r="W19" s="529"/>
      <c r="X19" s="85"/>
      <c r="Y19" s="85"/>
      <c r="Z19" s="85"/>
      <c r="AA19" s="85"/>
      <c r="AB19" s="85"/>
      <c r="AC19" s="85"/>
      <c r="AD19" s="85"/>
      <c r="AE19" s="2"/>
      <c r="AF19" s="2"/>
    </row>
    <row r="20" spans="1:32">
      <c r="A20" s="236" t="s">
        <v>237</v>
      </c>
      <c r="B20" s="233"/>
      <c r="C20" s="238"/>
      <c r="D20" s="240"/>
      <c r="E20" s="240"/>
      <c r="F20" s="240"/>
      <c r="G20" s="23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2"/>
      <c r="AF20" s="2"/>
    </row>
    <row r="21" spans="1:32">
      <c r="A21" s="64" t="s">
        <v>273</v>
      </c>
      <c r="B21" s="232" t="s">
        <v>274</v>
      </c>
      <c r="C21" s="238">
        <v>1411</v>
      </c>
      <c r="D21" s="330"/>
      <c r="E21" s="330"/>
      <c r="F21" s="239">
        <f>_14_11TM+_14_11TF</f>
        <v>0</v>
      </c>
      <c r="G21" s="23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527">
        <v>1411</v>
      </c>
      <c r="U21" s="528">
        <f>_14_11TM*0.1</f>
        <v>0</v>
      </c>
      <c r="V21" s="528">
        <f>_14_11TF*0.1</f>
        <v>0</v>
      </c>
      <c r="W21" s="528">
        <f>_14_11TT*0.1</f>
        <v>0</v>
      </c>
      <c r="X21" s="85"/>
      <c r="Y21" s="85"/>
      <c r="Z21" s="85"/>
      <c r="AA21" s="85"/>
      <c r="AB21" s="85"/>
      <c r="AC21" s="85"/>
      <c r="AD21" s="85"/>
      <c r="AE21" s="2"/>
      <c r="AF21" s="2"/>
    </row>
    <row r="22" spans="1:32">
      <c r="A22" s="64"/>
      <c r="B22" s="232" t="s">
        <v>280</v>
      </c>
      <c r="C22" s="238">
        <v>1412</v>
      </c>
      <c r="D22" s="300"/>
      <c r="E22" s="300"/>
      <c r="F22" s="301">
        <f>_14_12TM+_14_12TF</f>
        <v>0</v>
      </c>
      <c r="G22" s="23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527"/>
      <c r="U22" s="529"/>
      <c r="V22" s="529"/>
      <c r="W22" s="529"/>
      <c r="X22" s="85"/>
      <c r="Y22" s="85"/>
      <c r="Z22" s="85"/>
      <c r="AA22" s="85"/>
      <c r="AB22" s="85"/>
      <c r="AC22" s="85"/>
      <c r="AD22" s="85"/>
      <c r="AE22" s="2"/>
      <c r="AF22" s="2"/>
    </row>
    <row r="23" spans="1:32">
      <c r="A23" s="64" t="s">
        <v>284</v>
      </c>
      <c r="B23" s="232" t="s">
        <v>274</v>
      </c>
      <c r="C23" s="238">
        <v>1413</v>
      </c>
      <c r="D23" s="302"/>
      <c r="E23" s="302"/>
      <c r="F23" s="239">
        <f>_14_13TM+_14_13TF</f>
        <v>0</v>
      </c>
      <c r="G23" s="23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527">
        <v>1413</v>
      </c>
      <c r="U23" s="528">
        <f>_14_13TM*0.1</f>
        <v>0</v>
      </c>
      <c r="V23" s="528">
        <f>_14_13TF*0.1</f>
        <v>0</v>
      </c>
      <c r="W23" s="528">
        <f>_14_13TT*0.1</f>
        <v>0</v>
      </c>
      <c r="X23" s="85"/>
      <c r="Y23" s="85"/>
      <c r="Z23" s="85"/>
      <c r="AA23" s="85"/>
      <c r="AB23" s="85"/>
      <c r="AC23" s="85"/>
      <c r="AD23" s="85"/>
      <c r="AE23" s="2"/>
      <c r="AF23" s="2"/>
    </row>
    <row r="24" spans="1:32">
      <c r="A24" s="64"/>
      <c r="B24" s="232" t="s">
        <v>280</v>
      </c>
      <c r="C24" s="238">
        <v>1414</v>
      </c>
      <c r="D24" s="300"/>
      <c r="E24" s="300"/>
      <c r="F24" s="301">
        <f>_14_14TM+_14_14TF</f>
        <v>0</v>
      </c>
      <c r="G24" s="23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527"/>
      <c r="U24" s="529"/>
      <c r="V24" s="529"/>
      <c r="W24" s="529"/>
      <c r="X24" s="85"/>
      <c r="Y24" s="85"/>
      <c r="Z24" s="85"/>
      <c r="AA24" s="85"/>
      <c r="AB24" s="85"/>
      <c r="AC24" s="85"/>
      <c r="AD24" s="85"/>
      <c r="AE24" s="2"/>
      <c r="AF24" s="2"/>
    </row>
    <row r="25" spans="1:32">
      <c r="A25" s="64" t="s">
        <v>289</v>
      </c>
      <c r="B25" s="232" t="s">
        <v>274</v>
      </c>
      <c r="C25" s="238">
        <v>1415</v>
      </c>
      <c r="D25" s="330"/>
      <c r="E25" s="330"/>
      <c r="F25" s="239">
        <f>_14_15TM+_14_15TF</f>
        <v>0</v>
      </c>
      <c r="G25" s="23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527">
        <v>1415</v>
      </c>
      <c r="U25" s="528">
        <f>_14_15TM*0.1</f>
        <v>0</v>
      </c>
      <c r="V25" s="528">
        <f>_14_15TF*0.1</f>
        <v>0</v>
      </c>
      <c r="W25" s="528">
        <f>_14_15TT*0.1</f>
        <v>0</v>
      </c>
      <c r="X25" s="85"/>
      <c r="Y25" s="85"/>
      <c r="Z25" s="85"/>
      <c r="AA25" s="85"/>
      <c r="AB25" s="85"/>
      <c r="AC25" s="85"/>
      <c r="AD25" s="85"/>
      <c r="AE25" s="2"/>
      <c r="AF25" s="2"/>
    </row>
    <row r="26" spans="1:32">
      <c r="A26" s="64"/>
      <c r="B26" s="232" t="s">
        <v>280</v>
      </c>
      <c r="C26" s="238">
        <v>1416</v>
      </c>
      <c r="D26" s="300"/>
      <c r="E26" s="300"/>
      <c r="F26" s="301">
        <f>_14_16TM+_14_16TF</f>
        <v>0</v>
      </c>
      <c r="G26" s="23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527"/>
      <c r="U26" s="529"/>
      <c r="V26" s="529"/>
      <c r="W26" s="529"/>
      <c r="X26" s="85"/>
      <c r="Y26" s="85"/>
      <c r="Z26" s="85"/>
      <c r="AA26" s="85"/>
      <c r="AB26" s="85"/>
      <c r="AC26" s="85"/>
      <c r="AD26" s="85"/>
      <c r="AE26" s="2"/>
      <c r="AF26" s="2"/>
    </row>
    <row r="27" spans="1:32">
      <c r="A27" s="64" t="s">
        <v>290</v>
      </c>
      <c r="B27" s="232" t="s">
        <v>274</v>
      </c>
      <c r="C27" s="238">
        <v>1417</v>
      </c>
      <c r="D27" s="330"/>
      <c r="E27" s="330"/>
      <c r="F27" s="239">
        <f>_14_17TM+_14_17TF</f>
        <v>0</v>
      </c>
      <c r="G27" s="23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527">
        <v>1417</v>
      </c>
      <c r="U27" s="528">
        <f>_14_17TM*0.1</f>
        <v>0</v>
      </c>
      <c r="V27" s="528">
        <f>_14_17TF*0.1</f>
        <v>0</v>
      </c>
      <c r="W27" s="528">
        <f>_14_17TT*0.1</f>
        <v>0</v>
      </c>
      <c r="X27" s="85"/>
      <c r="Y27" s="85"/>
      <c r="Z27" s="85"/>
      <c r="AA27" s="85"/>
      <c r="AB27" s="85"/>
      <c r="AC27" s="85"/>
      <c r="AD27" s="85"/>
      <c r="AE27" s="2"/>
      <c r="AF27" s="2"/>
    </row>
    <row r="28" spans="1:32">
      <c r="A28" s="64"/>
      <c r="B28" s="232" t="s">
        <v>280</v>
      </c>
      <c r="C28" s="238">
        <v>1418</v>
      </c>
      <c r="D28" s="300"/>
      <c r="E28" s="300"/>
      <c r="F28" s="301">
        <f>_14_18TM+_14_18TF</f>
        <v>0</v>
      </c>
      <c r="G28" s="23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527"/>
      <c r="U28" s="529"/>
      <c r="V28" s="529"/>
      <c r="W28" s="529"/>
      <c r="X28" s="85"/>
      <c r="Y28" s="85"/>
      <c r="Z28" s="85"/>
      <c r="AA28" s="85"/>
      <c r="AB28" s="85"/>
      <c r="AC28" s="85"/>
      <c r="AD28" s="85"/>
      <c r="AE28" s="2"/>
      <c r="AF28" s="2"/>
    </row>
    <row r="29" spans="1:32">
      <c r="A29" s="64" t="s">
        <v>291</v>
      </c>
      <c r="B29" s="232" t="s">
        <v>274</v>
      </c>
      <c r="C29" s="238">
        <v>1419</v>
      </c>
      <c r="D29" s="330"/>
      <c r="E29" s="330"/>
      <c r="F29" s="239">
        <f>_14_19TM+_14_19TF</f>
        <v>0</v>
      </c>
      <c r="G29" s="23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527">
        <v>1419</v>
      </c>
      <c r="U29" s="528">
        <f>_14_19TM*0.1</f>
        <v>0</v>
      </c>
      <c r="V29" s="528">
        <f>_14_19TF*0.1</f>
        <v>0</v>
      </c>
      <c r="W29" s="528">
        <f>_14_19TT*0.1</f>
        <v>0</v>
      </c>
      <c r="X29" s="85"/>
      <c r="Y29" s="85"/>
      <c r="Z29" s="85"/>
      <c r="AA29" s="85"/>
      <c r="AB29" s="85"/>
      <c r="AC29" s="85"/>
      <c r="AD29" s="85"/>
      <c r="AE29" s="2"/>
      <c r="AF29" s="2"/>
    </row>
    <row r="30" spans="1:32">
      <c r="A30" s="64"/>
      <c r="B30" s="232" t="s">
        <v>280</v>
      </c>
      <c r="C30" s="238">
        <v>1420</v>
      </c>
      <c r="D30" s="300"/>
      <c r="E30" s="300"/>
      <c r="F30" s="301">
        <f>_14_20TM+_14_20TF</f>
        <v>0</v>
      </c>
      <c r="G30" s="23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527"/>
      <c r="U30" s="529"/>
      <c r="V30" s="529"/>
      <c r="W30" s="529"/>
      <c r="X30" s="85"/>
      <c r="Y30" s="85"/>
      <c r="Z30" s="85"/>
      <c r="AA30" s="85"/>
      <c r="AB30" s="85"/>
      <c r="AC30" s="85"/>
      <c r="AD30" s="85"/>
      <c r="AE30" s="2"/>
      <c r="AF30" s="2"/>
    </row>
    <row r="31" spans="1:32">
      <c r="A31" s="236" t="s">
        <v>238</v>
      </c>
      <c r="B31" s="233"/>
      <c r="C31" s="238"/>
      <c r="D31" s="240"/>
      <c r="E31" s="240"/>
      <c r="F31" s="240"/>
      <c r="G31" s="23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2"/>
      <c r="AF31" s="2"/>
    </row>
    <row r="32" spans="1:32">
      <c r="A32" s="64" t="s">
        <v>273</v>
      </c>
      <c r="B32" s="232" t="s">
        <v>274</v>
      </c>
      <c r="C32" s="238">
        <v>1421</v>
      </c>
      <c r="D32" s="330"/>
      <c r="E32" s="330"/>
      <c r="F32" s="239">
        <f>_14_21AM +_14_21AF</f>
        <v>0</v>
      </c>
      <c r="G32" s="23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527">
        <v>1421</v>
      </c>
      <c r="U32" s="528">
        <f>_14_21AM*0.1</f>
        <v>0</v>
      </c>
      <c r="V32" s="528">
        <f>_14_21AF*0.1</f>
        <v>0</v>
      </c>
      <c r="W32" s="528">
        <f>_14_21AT*0.1</f>
        <v>0</v>
      </c>
      <c r="X32" s="85"/>
      <c r="Y32" s="85"/>
      <c r="Z32" s="85"/>
      <c r="AA32" s="85"/>
      <c r="AB32" s="85"/>
      <c r="AC32" s="85"/>
      <c r="AD32" s="85"/>
      <c r="AE32" s="2"/>
      <c r="AF32" s="2"/>
    </row>
    <row r="33" spans="1:38">
      <c r="A33" s="64"/>
      <c r="B33" s="232" t="s">
        <v>280</v>
      </c>
      <c r="C33" s="238">
        <v>1422</v>
      </c>
      <c r="D33" s="300"/>
      <c r="E33" s="300"/>
      <c r="F33" s="301">
        <f>_14_22AM +_14_22AF</f>
        <v>0</v>
      </c>
      <c r="G33" s="23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527"/>
      <c r="U33" s="529"/>
      <c r="V33" s="529"/>
      <c r="W33" s="529"/>
      <c r="X33" s="85"/>
      <c r="Y33" s="85"/>
      <c r="Z33" s="85"/>
      <c r="AA33" s="85"/>
      <c r="AB33" s="85"/>
      <c r="AC33" s="85"/>
      <c r="AD33" s="85"/>
      <c r="AE33" s="2"/>
      <c r="AF33" s="2"/>
    </row>
    <row r="34" spans="1:38">
      <c r="A34" s="64" t="s">
        <v>284</v>
      </c>
      <c r="B34" s="232" t="s">
        <v>274</v>
      </c>
      <c r="C34" s="238">
        <v>1423</v>
      </c>
      <c r="D34" s="330"/>
      <c r="E34" s="330"/>
      <c r="F34" s="239">
        <f>_14_23AM+_14_23AF</f>
        <v>0</v>
      </c>
      <c r="G34" s="23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527">
        <v>1423</v>
      </c>
      <c r="U34" s="528">
        <f>_14_23AM*0.1</f>
        <v>0</v>
      </c>
      <c r="V34" s="528">
        <f>_14_23AF*0.1</f>
        <v>0</v>
      </c>
      <c r="W34" s="528">
        <f>_14_23AT*0.1</f>
        <v>0</v>
      </c>
      <c r="X34" s="85"/>
      <c r="Y34" s="85"/>
      <c r="Z34" s="85"/>
      <c r="AA34" s="85"/>
      <c r="AB34" s="85"/>
      <c r="AC34" s="85"/>
      <c r="AD34" s="85"/>
      <c r="AE34" s="2"/>
      <c r="AF34" s="2"/>
    </row>
    <row r="35" spans="1:38">
      <c r="A35" s="64"/>
      <c r="B35" s="232" t="s">
        <v>280</v>
      </c>
      <c r="C35" s="238">
        <v>1424</v>
      </c>
      <c r="D35" s="300"/>
      <c r="E35" s="300"/>
      <c r="F35" s="301">
        <f>_14_24AM+_14_24AF</f>
        <v>0</v>
      </c>
      <c r="G35" s="23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527"/>
      <c r="U35" s="529"/>
      <c r="V35" s="529"/>
      <c r="W35" s="529"/>
      <c r="X35" s="85"/>
      <c r="Y35" s="85"/>
      <c r="Z35" s="85"/>
      <c r="AA35" s="85"/>
      <c r="AB35" s="85"/>
      <c r="AC35" s="85"/>
      <c r="AD35" s="85"/>
      <c r="AE35" s="2"/>
      <c r="AF35" s="2"/>
    </row>
    <row r="36" spans="1:38">
      <c r="A36" s="64" t="s">
        <v>289</v>
      </c>
      <c r="B36" s="232" t="s">
        <v>274</v>
      </c>
      <c r="C36" s="238">
        <v>1425</v>
      </c>
      <c r="D36" s="330"/>
      <c r="E36" s="330"/>
      <c r="F36" s="239">
        <f>_14_25AM+_14_25AF</f>
        <v>0</v>
      </c>
      <c r="G36" s="23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527">
        <v>1425</v>
      </c>
      <c r="U36" s="528">
        <f>_14_25AM*0.1</f>
        <v>0</v>
      </c>
      <c r="V36" s="528">
        <f>_14_25AF*0.1</f>
        <v>0</v>
      </c>
      <c r="W36" s="528">
        <f>_14_25AT*0.1</f>
        <v>0</v>
      </c>
      <c r="X36" s="85"/>
      <c r="Y36" s="85"/>
      <c r="Z36" s="85"/>
      <c r="AA36" s="85"/>
      <c r="AB36" s="85"/>
      <c r="AC36" s="85"/>
      <c r="AD36" s="85"/>
      <c r="AE36" s="2"/>
      <c r="AF36" s="2"/>
    </row>
    <row r="37" spans="1:38">
      <c r="A37" s="64"/>
      <c r="B37" s="232" t="s">
        <v>292</v>
      </c>
      <c r="C37" s="238">
        <v>1426</v>
      </c>
      <c r="D37" s="300"/>
      <c r="E37" s="300"/>
      <c r="F37" s="301">
        <f>_14_26AM+_14_26AF</f>
        <v>0</v>
      </c>
      <c r="G37" s="23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527"/>
      <c r="U37" s="529"/>
      <c r="V37" s="529"/>
      <c r="W37" s="529"/>
      <c r="X37" s="85"/>
      <c r="Y37" s="85"/>
      <c r="Z37" s="85"/>
      <c r="AA37" s="85"/>
      <c r="AB37" s="85"/>
      <c r="AC37" s="85"/>
      <c r="AD37" s="85"/>
      <c r="AE37" s="2"/>
      <c r="AF37" s="2"/>
    </row>
    <row r="38" spans="1:38">
      <c r="A38" s="64" t="s">
        <v>290</v>
      </c>
      <c r="B38" s="232" t="s">
        <v>274</v>
      </c>
      <c r="C38" s="238">
        <v>1427</v>
      </c>
      <c r="D38" s="330"/>
      <c r="E38" s="330"/>
      <c r="F38" s="239">
        <f>_14_27AM+_14_27AF</f>
        <v>0</v>
      </c>
      <c r="G38" s="23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527">
        <v>1427</v>
      </c>
      <c r="U38" s="528">
        <f>_14_27AM*0.1</f>
        <v>0</v>
      </c>
      <c r="V38" s="528">
        <f>_14_27AF*0.1</f>
        <v>0</v>
      </c>
      <c r="W38" s="528">
        <f>_14_27AT*0.1</f>
        <v>0</v>
      </c>
      <c r="X38" s="85"/>
      <c r="Y38" s="85"/>
      <c r="Z38" s="85"/>
      <c r="AA38" s="85"/>
      <c r="AB38" s="85"/>
      <c r="AC38" s="85"/>
      <c r="AD38" s="85"/>
      <c r="AE38" s="2"/>
      <c r="AF38" s="2"/>
    </row>
    <row r="39" spans="1:38">
      <c r="A39" s="64"/>
      <c r="B39" s="232" t="s">
        <v>292</v>
      </c>
      <c r="C39" s="238">
        <v>1428</v>
      </c>
      <c r="D39" s="300"/>
      <c r="E39" s="300"/>
      <c r="F39" s="301">
        <f>_14_28AM+_14_28AF</f>
        <v>0</v>
      </c>
      <c r="G39" s="23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527"/>
      <c r="U39" s="529"/>
      <c r="V39" s="529"/>
      <c r="W39" s="529"/>
      <c r="X39" s="85"/>
      <c r="Y39" s="85"/>
      <c r="Z39" s="85"/>
      <c r="AA39" s="85"/>
      <c r="AB39" s="85"/>
      <c r="AC39" s="85"/>
      <c r="AD39" s="85"/>
      <c r="AE39" s="2"/>
      <c r="AF39" s="2"/>
    </row>
    <row r="40" spans="1:38">
      <c r="A40" s="64" t="s">
        <v>291</v>
      </c>
      <c r="B40" s="232" t="s">
        <v>274</v>
      </c>
      <c r="C40" s="238">
        <v>1429</v>
      </c>
      <c r="D40" s="330"/>
      <c r="E40" s="330"/>
      <c r="F40" s="239">
        <f>_14_29AM+_14_29AF</f>
        <v>0</v>
      </c>
      <c r="G40" s="23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527">
        <v>1429</v>
      </c>
      <c r="U40" s="528">
        <f>_14_29AM*0.1</f>
        <v>0</v>
      </c>
      <c r="V40" s="528">
        <f>_14_29AF*0.1</f>
        <v>0</v>
      </c>
      <c r="W40" s="528">
        <f>_14_29AT*0.1</f>
        <v>0</v>
      </c>
      <c r="X40" s="85"/>
      <c r="Y40" s="85"/>
      <c r="Z40" s="85"/>
      <c r="AA40" s="85"/>
      <c r="AB40" s="85"/>
      <c r="AC40" s="85"/>
      <c r="AD40" s="85"/>
      <c r="AE40" s="2"/>
      <c r="AF40" s="2"/>
    </row>
    <row r="41" spans="1:38">
      <c r="A41" s="64"/>
      <c r="B41" s="232" t="s">
        <v>292</v>
      </c>
      <c r="C41" s="238">
        <v>1430</v>
      </c>
      <c r="D41" s="300"/>
      <c r="E41" s="300"/>
      <c r="F41" s="301">
        <f>_14_30AM+_14_30AF</f>
        <v>0</v>
      </c>
      <c r="G41" s="23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527"/>
      <c r="U41" s="529"/>
      <c r="V41" s="529"/>
      <c r="W41" s="529"/>
      <c r="X41" s="85"/>
      <c r="Y41" s="85"/>
      <c r="Z41" s="85"/>
      <c r="AA41" s="85"/>
      <c r="AB41" s="85"/>
      <c r="AC41" s="85"/>
      <c r="AD41" s="85"/>
      <c r="AE41" s="2"/>
      <c r="AF41" s="2"/>
    </row>
    <row r="42" spans="1:38">
      <c r="A42" s="241"/>
      <c r="B42" s="232"/>
      <c r="C42" s="53"/>
      <c r="D42" s="240"/>
      <c r="E42" s="240"/>
      <c r="F42" s="240"/>
      <c r="G42" s="23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530">
        <v>1431</v>
      </c>
      <c r="U42" s="531">
        <f>_14_31M*0.1</f>
        <v>0</v>
      </c>
      <c r="V42" s="531">
        <f>_14_31F*0.1</f>
        <v>0</v>
      </c>
      <c r="W42" s="531">
        <f>_14_31G*0.1</f>
        <v>0</v>
      </c>
      <c r="X42" s="85"/>
      <c r="Y42" s="85"/>
      <c r="Z42" s="85"/>
      <c r="AA42" s="85"/>
      <c r="AB42" s="85"/>
      <c r="AC42" s="85"/>
      <c r="AD42" s="85"/>
      <c r="AE42" s="2"/>
      <c r="AF42" s="2"/>
    </row>
    <row r="43" spans="1:38">
      <c r="A43" s="241" t="s">
        <v>272</v>
      </c>
      <c r="B43" s="232" t="s">
        <v>293</v>
      </c>
      <c r="C43" s="53">
        <v>1431</v>
      </c>
      <c r="D43" s="323">
        <f>_14_01RM+_14_03RM+_14_05RM+_14_07RM+_14_09RM+_14_11TM+_14_13TM+_14_15TM+_14_17TM+_14_19TM+_14_21AM+_14_23AM+_14_25AM+_14_27AM+_14_29AM</f>
        <v>0</v>
      </c>
      <c r="E43" s="323">
        <f>_14_01RF+_14_03RF+_14_05RF+_14_07RF+_14_09RF+_14_11TF+_14_13TF+_14_15TF+_14_17TF+_14_19TF+_14_21AF+_14_23AF+_14_25AF+_14_27AF+_14_29AF</f>
        <v>0</v>
      </c>
      <c r="F43" s="323">
        <f>_14_01RT+_14_03RT+_14_05RT+_14_07RT+_14_09RT+_14_11TT+_14_13TT+_14_15TT+_14_17TT+_14_19TT+_14_21AT+_14_23AT+_14_25AT+_14_27AT+_14_29AT</f>
        <v>0</v>
      </c>
      <c r="G43" s="235"/>
      <c r="H43" s="85"/>
      <c r="I43" s="85"/>
      <c r="J43" s="532">
        <f>'q11'!J32</f>
        <v>0</v>
      </c>
      <c r="K43" s="85">
        <f>_11_13NUM</f>
        <v>0</v>
      </c>
      <c r="L43" s="85"/>
      <c r="M43" s="85"/>
      <c r="N43" s="85"/>
      <c r="O43" s="85"/>
      <c r="P43" s="85"/>
      <c r="Q43" s="85"/>
      <c r="R43" s="85"/>
      <c r="S43" s="85"/>
      <c r="T43" s="530"/>
      <c r="U43" s="533"/>
      <c r="V43" s="533"/>
      <c r="W43" s="533"/>
      <c r="X43" s="85"/>
      <c r="Y43" s="85"/>
      <c r="Z43" s="85"/>
      <c r="AA43" s="85"/>
      <c r="AB43" s="85"/>
      <c r="AC43" s="85"/>
      <c r="AD43" s="85"/>
      <c r="AE43" s="2"/>
      <c r="AF43" s="2"/>
    </row>
    <row r="44" spans="1:38">
      <c r="A44" s="64"/>
      <c r="B44" s="232" t="s">
        <v>292</v>
      </c>
      <c r="C44" s="53">
        <v>1432</v>
      </c>
      <c r="D44" s="324">
        <f>_14_02RM+_14_04RM+_14_06RM+_14_08RM+_14_10RM+_14_12TM+_14_14TM+_14_16TM+_14_18TM+_14_20TM+_14_22AM+_14_24AM+_14_26AM+_14_28AM+_14_30AM</f>
        <v>0</v>
      </c>
      <c r="E44" s="324">
        <f>_14_02RF+_14_04RF+_14_06RF+_14_08RF+_14_10RF+_14_12TF+_14_14TF+_14_16TF+_14_18TF+_14_20TF+_14_22AF+_14_24AF+_14_26AF+_14_28AF+_14_30AF</f>
        <v>0</v>
      </c>
      <c r="F44" s="324">
        <f>_14_02RT+_14_04RT+_14_06RT+_14_08RT+_14_10RT+_14_12TT+_14_14TT+_14_16TT+_14_18TT+_14_20TT+_14_22AT+_14_24AT+_14_26AT+_14_28AT+_14_30AT</f>
        <v>0</v>
      </c>
      <c r="G44" s="235"/>
      <c r="H44" s="85"/>
      <c r="I44" s="85"/>
      <c r="J44" s="85">
        <f>'q11'!L32</f>
        <v>0</v>
      </c>
      <c r="K44" s="85">
        <f>_11_13ETP</f>
        <v>0</v>
      </c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2"/>
      <c r="AF44" s="2"/>
    </row>
    <row r="45" spans="1:38" ht="13.5" thickBot="1">
      <c r="A45" s="242"/>
      <c r="B45" s="243"/>
      <c r="C45" s="243"/>
      <c r="D45" s="243"/>
      <c r="E45" s="243"/>
      <c r="F45" s="243"/>
      <c r="G45" s="127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2"/>
      <c r="AF45" s="2"/>
    </row>
    <row r="46" spans="1:38" s="22" customFormat="1" ht="18.75" customHeight="1">
      <c r="A46" s="763" t="s">
        <v>294</v>
      </c>
      <c r="B46" s="763"/>
      <c r="C46" s="763"/>
      <c r="D46" s="763"/>
      <c r="E46" s="763"/>
      <c r="F46" s="763"/>
      <c r="G46" s="763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4"/>
      <c r="AC46" s="534"/>
      <c r="AD46" s="534"/>
      <c r="AE46" s="462"/>
      <c r="AF46" s="462"/>
      <c r="AG46" s="20"/>
      <c r="AH46" s="20"/>
      <c r="AJ46" s="71"/>
      <c r="AK46" s="69"/>
      <c r="AL46" s="71"/>
    </row>
    <row r="47" spans="1:38" s="22" customFormat="1" ht="6" customHeight="1">
      <c r="A47" s="244"/>
      <c r="B47" s="244"/>
      <c r="C47" s="244"/>
      <c r="D47" s="244"/>
      <c r="E47" s="244"/>
      <c r="F47" s="244"/>
      <c r="G47" s="244"/>
      <c r="H47" s="535"/>
      <c r="I47" s="535"/>
      <c r="J47" s="535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/>
      <c r="AA47" s="535"/>
      <c r="AB47" s="535"/>
      <c r="AC47" s="535"/>
      <c r="AD47" s="535"/>
      <c r="AE47" s="244"/>
      <c r="AF47" s="244"/>
      <c r="AG47" s="20"/>
      <c r="AH47" s="20"/>
      <c r="AJ47" s="524"/>
      <c r="AK47" s="69"/>
      <c r="AL47" s="71"/>
    </row>
    <row r="48" spans="1:38" s="20" customFormat="1" ht="6" customHeight="1">
      <c r="A48" s="2"/>
      <c r="B48" s="2"/>
      <c r="C48" s="2"/>
      <c r="D48" s="2"/>
      <c r="E48" s="2"/>
      <c r="F48" s="2"/>
      <c r="G48" s="2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2"/>
      <c r="AF48" s="2"/>
      <c r="AJ48" s="68"/>
      <c r="AK48" s="68"/>
      <c r="AL48" s="68"/>
    </row>
    <row r="49" spans="1:43" s="20" customFormat="1" ht="6.75" customHeight="1">
      <c r="A49" s="2"/>
      <c r="B49" s="2"/>
      <c r="C49" s="2"/>
      <c r="D49" s="2"/>
      <c r="E49" s="2"/>
      <c r="F49" s="2"/>
      <c r="G49" s="2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2"/>
      <c r="AF49" s="2"/>
      <c r="AJ49" s="68"/>
      <c r="AK49" s="68"/>
      <c r="AL49" s="68"/>
    </row>
    <row r="50" spans="1:43" s="20" customFormat="1" ht="11.25" customHeight="1" thickBot="1">
      <c r="A50" s="2"/>
      <c r="B50" s="2"/>
      <c r="C50" s="2"/>
      <c r="D50" s="2"/>
      <c r="E50" s="2"/>
      <c r="F50" s="2"/>
      <c r="G50" s="2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2"/>
      <c r="AF50" s="2"/>
      <c r="AJ50" s="68"/>
      <c r="AK50" s="68"/>
      <c r="AL50" s="68"/>
    </row>
    <row r="51" spans="1:43" s="20" customFormat="1" ht="75.75" customHeight="1">
      <c r="A51" s="749" t="s">
        <v>295</v>
      </c>
      <c r="B51" s="750"/>
      <c r="C51" s="750"/>
      <c r="D51" s="750"/>
      <c r="E51" s="750"/>
      <c r="F51" s="750"/>
      <c r="G51" s="23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2"/>
      <c r="AF51" s="2"/>
      <c r="AG51" s="463"/>
      <c r="AH51" s="463"/>
      <c r="AI51" s="463"/>
      <c r="AJ51" s="80"/>
      <c r="AK51" s="80"/>
      <c r="AL51" s="68"/>
    </row>
    <row r="52" spans="1:43" s="20" customFormat="1" ht="21.75" customHeight="1">
      <c r="A52" s="747" t="s">
        <v>296</v>
      </c>
      <c r="B52" s="748"/>
      <c r="C52" s="66" t="s">
        <v>227</v>
      </c>
      <c r="D52" s="66" t="s">
        <v>237</v>
      </c>
      <c r="E52" s="66" t="s">
        <v>238</v>
      </c>
      <c r="F52" s="66" t="s">
        <v>297</v>
      </c>
      <c r="G52" s="6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2"/>
      <c r="AF52" s="2"/>
      <c r="AG52" s="463"/>
      <c r="AH52" s="463"/>
      <c r="AI52" s="463"/>
      <c r="AJ52" s="80"/>
      <c r="AK52" s="80"/>
      <c r="AL52" s="68"/>
    </row>
    <row r="53" spans="1:43" s="20" customFormat="1" ht="112.5" hidden="1" customHeight="1">
      <c r="A53" s="64"/>
      <c r="B53" s="59"/>
      <c r="C53" s="59"/>
      <c r="D53" s="59"/>
      <c r="E53" s="59"/>
      <c r="F53" s="59"/>
      <c r="G53" s="6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2"/>
      <c r="AF53" s="2"/>
      <c r="AG53" s="463"/>
      <c r="AH53" s="463"/>
      <c r="AI53" s="463"/>
      <c r="AJ53" s="80"/>
      <c r="AK53" s="80"/>
      <c r="AL53" s="68"/>
    </row>
    <row r="54" spans="1:43" s="20" customFormat="1" ht="8.25" customHeight="1">
      <c r="A54" s="64"/>
      <c r="B54" s="59"/>
      <c r="C54" s="59"/>
      <c r="D54" s="59"/>
      <c r="E54" s="59"/>
      <c r="F54" s="59"/>
      <c r="G54" s="6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2"/>
      <c r="AF54" s="2"/>
      <c r="AG54" s="463"/>
      <c r="AH54" s="463"/>
      <c r="AI54" s="463"/>
      <c r="AJ54" s="80"/>
      <c r="AK54" s="80"/>
      <c r="AL54" s="68"/>
    </row>
    <row r="55" spans="1:43" s="20" customFormat="1" ht="14.25">
      <c r="A55" s="228" t="s">
        <v>298</v>
      </c>
      <c r="B55" s="149">
        <v>1501</v>
      </c>
      <c r="C55" s="331"/>
      <c r="D55" s="332"/>
      <c r="E55" s="332"/>
      <c r="F55" s="103">
        <f>_15_01RB+_15_01TB+_15_01AB</f>
        <v>0</v>
      </c>
      <c r="G55" s="229"/>
      <c r="H55" s="85"/>
      <c r="I55" s="85" t="s">
        <v>299</v>
      </c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2"/>
      <c r="AF55" s="2"/>
      <c r="AG55" s="463"/>
      <c r="AH55" s="463"/>
      <c r="AI55" s="463"/>
      <c r="AJ55" s="80"/>
      <c r="AK55" s="80"/>
      <c r="AL55" s="68"/>
    </row>
    <row r="56" spans="1:43" s="20" customFormat="1" ht="14.25">
      <c r="A56" s="230" t="s">
        <v>159</v>
      </c>
      <c r="B56" s="149">
        <v>1502</v>
      </c>
      <c r="C56" s="331"/>
      <c r="D56" s="332"/>
      <c r="E56" s="332"/>
      <c r="F56" s="103">
        <f>_15_02RA+_15_02TA+_15_02AA</f>
        <v>0</v>
      </c>
      <c r="G56" s="229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2"/>
      <c r="AF56" s="2"/>
      <c r="AG56" s="463"/>
      <c r="AH56" s="463"/>
      <c r="AI56" s="463"/>
      <c r="AJ56" s="80"/>
      <c r="AK56" s="80"/>
      <c r="AL56" s="68"/>
    </row>
    <row r="57" spans="1:43" s="20" customFormat="1" ht="14.25">
      <c r="A57" s="230" t="s">
        <v>160</v>
      </c>
      <c r="B57" s="149">
        <v>1503</v>
      </c>
      <c r="C57" s="331"/>
      <c r="D57" s="332"/>
      <c r="E57" s="332"/>
      <c r="F57" s="103">
        <f>_15_03RS+_15_03TS+_15_03AS</f>
        <v>0</v>
      </c>
      <c r="G57" s="229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2"/>
      <c r="AF57" s="2"/>
      <c r="AG57" s="463"/>
      <c r="AH57" s="463"/>
      <c r="AI57" s="463"/>
      <c r="AJ57" s="80"/>
      <c r="AK57" s="80"/>
      <c r="AL57" s="68"/>
    </row>
    <row r="58" spans="1:43" s="20" customFormat="1" ht="9.75" customHeight="1">
      <c r="A58" s="228"/>
      <c r="B58" s="150"/>
      <c r="C58" s="2"/>
      <c r="D58" s="150"/>
      <c r="E58" s="150"/>
      <c r="F58" s="150"/>
      <c r="G58" s="231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2"/>
      <c r="AF58" s="2"/>
      <c r="AG58" s="463"/>
      <c r="AH58" s="463"/>
      <c r="AI58" s="463"/>
      <c r="AJ58" s="80"/>
      <c r="AK58" s="80"/>
      <c r="AL58" s="68"/>
    </row>
    <row r="59" spans="1:43" s="20" customFormat="1" ht="18" customHeight="1">
      <c r="A59" s="245" t="s">
        <v>255</v>
      </c>
      <c r="B59" s="170">
        <v>1504</v>
      </c>
      <c r="C59" s="325">
        <f>_15_01RB+_15_02RA+_15_03RS</f>
        <v>0</v>
      </c>
      <c r="D59" s="326">
        <f>_15_01TB+_15_02TA+_15_03TS</f>
        <v>0</v>
      </c>
      <c r="E59" s="326">
        <f>_15_01AB+_15_02AA+_15_03AS</f>
        <v>0</v>
      </c>
      <c r="F59" s="326">
        <f>_15_01GB+_15_02GA+_15_03GS</f>
        <v>0</v>
      </c>
      <c r="G59" s="246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2"/>
      <c r="AF59" s="2"/>
      <c r="AG59" s="463"/>
      <c r="AH59" s="463"/>
      <c r="AI59" s="463"/>
      <c r="AJ59" s="80"/>
      <c r="AK59" s="80"/>
      <c r="AL59" s="80"/>
      <c r="AM59"/>
      <c r="AN59"/>
      <c r="AO59"/>
      <c r="AP59"/>
      <c r="AQ59"/>
    </row>
    <row r="60" spans="1:43" s="20" customFormat="1" ht="11.25" customHeight="1" thickBot="1">
      <c r="A60" s="242"/>
      <c r="B60" s="243"/>
      <c r="C60" s="247"/>
      <c r="D60" s="247"/>
      <c r="E60" s="126"/>
      <c r="F60" s="126"/>
      <c r="G60" s="127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2"/>
      <c r="AF60" s="2"/>
      <c r="AG60" s="463"/>
      <c r="AH60" s="463"/>
      <c r="AI60" s="463"/>
      <c r="AJ60" s="80"/>
      <c r="AK60" s="80"/>
      <c r="AL60" s="80"/>
      <c r="AM60"/>
      <c r="AN60"/>
      <c r="AO60"/>
      <c r="AP60"/>
      <c r="AQ60"/>
    </row>
    <row r="61" spans="1:43" s="20" customFormat="1" ht="19.5" customHeight="1">
      <c r="A61" s="746" t="s">
        <v>300</v>
      </c>
      <c r="B61" s="746"/>
      <c r="C61" s="746"/>
      <c r="D61" s="746"/>
      <c r="E61" s="746"/>
      <c r="F61" s="746"/>
      <c r="G61" s="746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2"/>
      <c r="AF61" s="2"/>
      <c r="AG61" s="463"/>
      <c r="AH61" s="463"/>
      <c r="AI61" s="463"/>
      <c r="AJ61" s="80"/>
      <c r="AK61" s="80"/>
      <c r="AL61" s="80"/>
      <c r="AM61"/>
      <c r="AN61"/>
      <c r="AO61"/>
      <c r="AP61"/>
      <c r="AQ61"/>
    </row>
    <row r="62" spans="1:43">
      <c r="A62" s="463"/>
      <c r="B62" s="463"/>
      <c r="C62" s="463"/>
      <c r="D62" s="463"/>
      <c r="E62" s="463"/>
      <c r="F62" s="463"/>
      <c r="G62" s="463"/>
    </row>
  </sheetData>
  <sheetProtection algorithmName="SHA-512" hashValue="byWN9VkL0vCLshoc0A+GtPG2rlYyPVnhHYXJnhxHLrG6UvRQWuTLhFBQaSkjUFCF0oGZQXciEEROdbT/w5LHIg==" saltValue="aSS205f/+9A39TEzakRHkQ==" spinCount="100000" sheet="1" selectLockedCells="1"/>
  <mergeCells count="9">
    <mergeCell ref="B2:C2"/>
    <mergeCell ref="A61:G61"/>
    <mergeCell ref="A52:B52"/>
    <mergeCell ref="A51:F51"/>
    <mergeCell ref="A5:F5"/>
    <mergeCell ref="A6:F6"/>
    <mergeCell ref="A7:F7"/>
    <mergeCell ref="A4:G4"/>
    <mergeCell ref="A46:G46"/>
  </mergeCells>
  <conditionalFormatting sqref="F43">
    <cfRule type="cellIs" dxfId="140" priority="119" stopIfTrue="1" operator="notEqual">
      <formula>$K$43</formula>
    </cfRule>
  </conditionalFormatting>
  <conditionalFormatting sqref="C59">
    <cfRule type="cellIs" dxfId="139" priority="117" stopIfTrue="1" operator="notEqual">
      <formula>$J$10</formula>
    </cfRule>
  </conditionalFormatting>
  <conditionalFormatting sqref="D59">
    <cfRule type="cellIs" dxfId="138" priority="116" stopIfTrue="1" operator="notEqual">
      <formula>$J$11</formula>
    </cfRule>
  </conditionalFormatting>
  <conditionalFormatting sqref="E59">
    <cfRule type="cellIs" dxfId="137" priority="115" stopIfTrue="1" operator="notEqual">
      <formula>$J$12</formula>
    </cfRule>
  </conditionalFormatting>
  <conditionalFormatting sqref="F59">
    <cfRule type="cellIs" dxfId="136" priority="114" stopIfTrue="1" operator="notEqual">
      <formula>$J$13</formula>
    </cfRule>
  </conditionalFormatting>
  <conditionalFormatting sqref="D11">
    <cfRule type="cellIs" dxfId="135" priority="60" stopIfTrue="1" operator="greaterThan">
      <formula>$D$10</formula>
    </cfRule>
    <cfRule type="cellIs" dxfId="134" priority="109" stopIfTrue="1" operator="lessThan">
      <formula>$U$10</formula>
    </cfRule>
  </conditionalFormatting>
  <conditionalFormatting sqref="E11">
    <cfRule type="cellIs" dxfId="133" priority="59" stopIfTrue="1" operator="greaterThan">
      <formula>$E$10</formula>
    </cfRule>
    <cfRule type="cellIs" dxfId="132" priority="108" stopIfTrue="1" operator="lessThan">
      <formula>$V$10</formula>
    </cfRule>
  </conditionalFormatting>
  <conditionalFormatting sqref="F11">
    <cfRule type="cellIs" dxfId="131" priority="58" stopIfTrue="1" operator="greaterThan">
      <formula>$F$10</formula>
    </cfRule>
    <cfRule type="cellIs" dxfId="130" priority="107" stopIfTrue="1" operator="lessThan">
      <formula>$W$10</formula>
    </cfRule>
  </conditionalFormatting>
  <conditionalFormatting sqref="D13">
    <cfRule type="cellIs" dxfId="129" priority="57" stopIfTrue="1" operator="lessThan">
      <formula>$U$12</formula>
    </cfRule>
    <cfRule type="cellIs" dxfId="128" priority="106" stopIfTrue="1" operator="greaterThan">
      <formula>$D$12</formula>
    </cfRule>
  </conditionalFormatting>
  <conditionalFormatting sqref="E13">
    <cfRule type="cellIs" dxfId="127" priority="56" stopIfTrue="1" operator="lessThan">
      <formula>$V$12</formula>
    </cfRule>
    <cfRule type="cellIs" dxfId="126" priority="104" stopIfTrue="1" operator="greaterThan">
      <formula>$E$12</formula>
    </cfRule>
    <cfRule type="cellIs" dxfId="125" priority="105" stopIfTrue="1" operator="greaterThan">
      <formula>$E$12</formula>
    </cfRule>
  </conditionalFormatting>
  <conditionalFormatting sqref="F13">
    <cfRule type="cellIs" dxfId="124" priority="55" stopIfTrue="1" operator="lessThan">
      <formula>$W$12</formula>
    </cfRule>
    <cfRule type="cellIs" dxfId="123" priority="103" stopIfTrue="1" operator="greaterThan">
      <formula>$F$12</formula>
    </cfRule>
  </conditionalFormatting>
  <conditionalFormatting sqref="D15">
    <cfRule type="cellIs" dxfId="122" priority="54" stopIfTrue="1" operator="greaterThan">
      <formula>$D$14</formula>
    </cfRule>
    <cfRule type="cellIs" dxfId="121" priority="102" stopIfTrue="1" operator="lessThan">
      <formula>$U$14</formula>
    </cfRule>
  </conditionalFormatting>
  <conditionalFormatting sqref="E15">
    <cfRule type="cellIs" dxfId="120" priority="53" stopIfTrue="1" operator="greaterThan">
      <formula>$E$14</formula>
    </cfRule>
    <cfRule type="cellIs" dxfId="119" priority="101" stopIfTrue="1" operator="lessThan">
      <formula>$V$14</formula>
    </cfRule>
  </conditionalFormatting>
  <conditionalFormatting sqref="F15">
    <cfRule type="cellIs" dxfId="118" priority="52" stopIfTrue="1" operator="greaterThan">
      <formula>$F$14</formula>
    </cfRule>
    <cfRule type="cellIs" dxfId="117" priority="100" stopIfTrue="1" operator="lessThan">
      <formula>$W$14</formula>
    </cfRule>
  </conditionalFormatting>
  <conditionalFormatting sqref="D17">
    <cfRule type="cellIs" dxfId="116" priority="51" stopIfTrue="1" operator="greaterThan">
      <formula>$D$16</formula>
    </cfRule>
    <cfRule type="cellIs" dxfId="115" priority="99" stopIfTrue="1" operator="lessThan">
      <formula>$U$16</formula>
    </cfRule>
  </conditionalFormatting>
  <conditionalFormatting sqref="E17">
    <cfRule type="cellIs" dxfId="114" priority="50" stopIfTrue="1" operator="greaterThan">
      <formula>$E$16</formula>
    </cfRule>
    <cfRule type="cellIs" dxfId="113" priority="98" stopIfTrue="1" operator="lessThan">
      <formula>$V$16</formula>
    </cfRule>
  </conditionalFormatting>
  <conditionalFormatting sqref="F17">
    <cfRule type="cellIs" dxfId="112" priority="49" stopIfTrue="1" operator="greaterThan">
      <formula>$F$16</formula>
    </cfRule>
    <cfRule type="cellIs" dxfId="111" priority="97" stopIfTrue="1" operator="lessThan">
      <formula>$W$16</formula>
    </cfRule>
  </conditionalFormatting>
  <conditionalFormatting sqref="D19">
    <cfRule type="cellIs" dxfId="110" priority="48" stopIfTrue="1" operator="greaterThan">
      <formula>$D$18</formula>
    </cfRule>
    <cfRule type="cellIs" dxfId="109" priority="96" stopIfTrue="1" operator="lessThan">
      <formula>$U$18</formula>
    </cfRule>
  </conditionalFormatting>
  <conditionalFormatting sqref="E19">
    <cfRule type="cellIs" dxfId="108" priority="47" stopIfTrue="1" operator="greaterThan">
      <formula>$E$18</formula>
    </cfRule>
    <cfRule type="cellIs" dxfId="107" priority="95" stopIfTrue="1" operator="lessThan">
      <formula>$V$18</formula>
    </cfRule>
  </conditionalFormatting>
  <conditionalFormatting sqref="F19">
    <cfRule type="cellIs" dxfId="106" priority="46" stopIfTrue="1" operator="greaterThan">
      <formula>$F$18</formula>
    </cfRule>
    <cfRule type="cellIs" dxfId="105" priority="94" stopIfTrue="1" operator="lessThan">
      <formula>$W$18</formula>
    </cfRule>
  </conditionalFormatting>
  <conditionalFormatting sqref="D22">
    <cfRule type="cellIs" dxfId="104" priority="45" stopIfTrue="1" operator="greaterThan">
      <formula>$D$21</formula>
    </cfRule>
    <cfRule type="cellIs" dxfId="103" priority="93" stopIfTrue="1" operator="lessThan">
      <formula>$U$21</formula>
    </cfRule>
  </conditionalFormatting>
  <conditionalFormatting sqref="E22">
    <cfRule type="cellIs" dxfId="102" priority="44" stopIfTrue="1" operator="greaterThan">
      <formula>$E$21</formula>
    </cfRule>
    <cfRule type="cellIs" dxfId="101" priority="92" stopIfTrue="1" operator="lessThan">
      <formula>$V$21</formula>
    </cfRule>
  </conditionalFormatting>
  <conditionalFormatting sqref="F22">
    <cfRule type="cellIs" dxfId="100" priority="43" stopIfTrue="1" operator="greaterThan">
      <formula>$F$21</formula>
    </cfRule>
    <cfRule type="cellIs" dxfId="99" priority="91" stopIfTrue="1" operator="lessThan">
      <formula>$W$21</formula>
    </cfRule>
  </conditionalFormatting>
  <conditionalFormatting sqref="D24">
    <cfRule type="cellIs" dxfId="98" priority="42" stopIfTrue="1" operator="greaterThan">
      <formula>$D$23</formula>
    </cfRule>
    <cfRule type="cellIs" dxfId="97" priority="90" stopIfTrue="1" operator="lessThan">
      <formula>$U$23</formula>
    </cfRule>
  </conditionalFormatting>
  <conditionalFormatting sqref="E24">
    <cfRule type="cellIs" dxfId="96" priority="41" stopIfTrue="1" operator="greaterThan">
      <formula>$E$23</formula>
    </cfRule>
    <cfRule type="cellIs" dxfId="95" priority="89" stopIfTrue="1" operator="lessThan">
      <formula>$V$23</formula>
    </cfRule>
  </conditionalFormatting>
  <conditionalFormatting sqref="F24">
    <cfRule type="cellIs" dxfId="94" priority="40" stopIfTrue="1" operator="greaterThan">
      <formula>$F$23</formula>
    </cfRule>
    <cfRule type="cellIs" dxfId="93" priority="88" stopIfTrue="1" operator="lessThan">
      <formula>$W$23</formula>
    </cfRule>
  </conditionalFormatting>
  <conditionalFormatting sqref="D26">
    <cfRule type="cellIs" dxfId="92" priority="39" stopIfTrue="1" operator="greaterThan">
      <formula>$D$25</formula>
    </cfRule>
    <cfRule type="cellIs" dxfId="91" priority="87" stopIfTrue="1" operator="lessThan">
      <formula>$U$25</formula>
    </cfRule>
  </conditionalFormatting>
  <conditionalFormatting sqref="E26">
    <cfRule type="cellIs" dxfId="90" priority="38" stopIfTrue="1" operator="greaterThan">
      <formula>$E$25</formula>
    </cfRule>
    <cfRule type="cellIs" dxfId="89" priority="86" stopIfTrue="1" operator="lessThan">
      <formula>$V$25</formula>
    </cfRule>
  </conditionalFormatting>
  <conditionalFormatting sqref="F26">
    <cfRule type="cellIs" dxfId="88" priority="37" stopIfTrue="1" operator="greaterThan">
      <formula>$F$25</formula>
    </cfRule>
    <cfRule type="cellIs" dxfId="87" priority="85" stopIfTrue="1" operator="lessThan">
      <formula>$W$25</formula>
    </cfRule>
  </conditionalFormatting>
  <conditionalFormatting sqref="D28">
    <cfRule type="cellIs" dxfId="86" priority="36" stopIfTrue="1" operator="greaterThan">
      <formula>$D$27</formula>
    </cfRule>
    <cfRule type="cellIs" dxfId="85" priority="84" stopIfTrue="1" operator="lessThan">
      <formula>$U$27</formula>
    </cfRule>
  </conditionalFormatting>
  <conditionalFormatting sqref="E28">
    <cfRule type="cellIs" dxfId="84" priority="35" stopIfTrue="1" operator="greaterThan">
      <formula>$E$27</formula>
    </cfRule>
    <cfRule type="cellIs" dxfId="83" priority="83" stopIfTrue="1" operator="lessThan">
      <formula>$V$27</formula>
    </cfRule>
  </conditionalFormatting>
  <conditionalFormatting sqref="F28">
    <cfRule type="cellIs" dxfId="82" priority="34" stopIfTrue="1" operator="greaterThan">
      <formula>$F$27</formula>
    </cfRule>
    <cfRule type="cellIs" dxfId="81" priority="82" stopIfTrue="1" operator="lessThan">
      <formula>$W$27</formula>
    </cfRule>
  </conditionalFormatting>
  <conditionalFormatting sqref="D30">
    <cfRule type="cellIs" dxfId="80" priority="33" stopIfTrue="1" operator="greaterThan">
      <formula>$D$29</formula>
    </cfRule>
    <cfRule type="cellIs" dxfId="79" priority="81" stopIfTrue="1" operator="lessThan">
      <formula>$U$29</formula>
    </cfRule>
  </conditionalFormatting>
  <conditionalFormatting sqref="E30">
    <cfRule type="cellIs" dxfId="78" priority="32" stopIfTrue="1" operator="greaterThan">
      <formula>$E$29</formula>
    </cfRule>
    <cfRule type="cellIs" dxfId="77" priority="80" stopIfTrue="1" operator="lessThan">
      <formula>$V$29</formula>
    </cfRule>
  </conditionalFormatting>
  <conditionalFormatting sqref="F30">
    <cfRule type="cellIs" dxfId="76" priority="31" stopIfTrue="1" operator="greaterThan">
      <formula>$F$29</formula>
    </cfRule>
    <cfRule type="cellIs" dxfId="75" priority="79" stopIfTrue="1" operator="lessThan">
      <formula>$W$29</formula>
    </cfRule>
  </conditionalFormatting>
  <conditionalFormatting sqref="D33">
    <cfRule type="cellIs" dxfId="74" priority="30" stopIfTrue="1" operator="greaterThan">
      <formula>$D$32</formula>
    </cfRule>
    <cfRule type="cellIs" dxfId="73" priority="78" stopIfTrue="1" operator="lessThan">
      <formula>$U$32</formula>
    </cfRule>
  </conditionalFormatting>
  <conditionalFormatting sqref="E33">
    <cfRule type="cellIs" dxfId="72" priority="29" stopIfTrue="1" operator="greaterThan">
      <formula>$E$32</formula>
    </cfRule>
    <cfRule type="cellIs" dxfId="71" priority="77" stopIfTrue="1" operator="lessThan">
      <formula>$V$32</formula>
    </cfRule>
  </conditionalFormatting>
  <conditionalFormatting sqref="D35">
    <cfRule type="cellIs" dxfId="70" priority="27" stopIfTrue="1" operator="greaterThan">
      <formula>$D$34</formula>
    </cfRule>
    <cfRule type="cellIs" dxfId="69" priority="75" stopIfTrue="1" operator="lessThan">
      <formula>$U$34</formula>
    </cfRule>
  </conditionalFormatting>
  <conditionalFormatting sqref="E35">
    <cfRule type="cellIs" dxfId="68" priority="26" stopIfTrue="1" operator="greaterThan">
      <formula>$E$34</formula>
    </cfRule>
    <cfRule type="cellIs" dxfId="67" priority="74" stopIfTrue="1" operator="lessThan">
      <formula>$V$34</formula>
    </cfRule>
  </conditionalFormatting>
  <conditionalFormatting sqref="F35">
    <cfRule type="cellIs" dxfId="66" priority="25" stopIfTrue="1" operator="greaterThan">
      <formula>$F$34</formula>
    </cfRule>
    <cfRule type="cellIs" dxfId="65" priority="73" stopIfTrue="1" operator="lessThan">
      <formula>$W$34</formula>
    </cfRule>
  </conditionalFormatting>
  <conditionalFormatting sqref="D37">
    <cfRule type="cellIs" dxfId="64" priority="24" stopIfTrue="1" operator="greaterThan">
      <formula>$D$36</formula>
    </cfRule>
    <cfRule type="cellIs" dxfId="63" priority="72" stopIfTrue="1" operator="lessThan">
      <formula>$U$36</formula>
    </cfRule>
  </conditionalFormatting>
  <conditionalFormatting sqref="E37">
    <cfRule type="cellIs" dxfId="62" priority="23" stopIfTrue="1" operator="greaterThan">
      <formula>$E$36</formula>
    </cfRule>
    <cfRule type="cellIs" dxfId="61" priority="71" stopIfTrue="1" operator="lessThan">
      <formula>$V$36</formula>
    </cfRule>
  </conditionalFormatting>
  <conditionalFormatting sqref="F37">
    <cfRule type="cellIs" dxfId="60" priority="22" stopIfTrue="1" operator="greaterThan">
      <formula>$F$36</formula>
    </cfRule>
    <cfRule type="cellIs" dxfId="59" priority="70" stopIfTrue="1" operator="lessThan">
      <formula>$W$36</formula>
    </cfRule>
  </conditionalFormatting>
  <conditionalFormatting sqref="D39">
    <cfRule type="cellIs" dxfId="58" priority="21" stopIfTrue="1" operator="greaterThan">
      <formula>$D$38</formula>
    </cfRule>
    <cfRule type="cellIs" dxfId="57" priority="69" stopIfTrue="1" operator="lessThan">
      <formula>$U$38</formula>
    </cfRule>
  </conditionalFormatting>
  <conditionalFormatting sqref="E39">
    <cfRule type="cellIs" dxfId="56" priority="20" stopIfTrue="1" operator="greaterThan">
      <formula>$E$38</formula>
    </cfRule>
    <cfRule type="cellIs" dxfId="55" priority="68" stopIfTrue="1" operator="lessThan">
      <formula>$V$38</formula>
    </cfRule>
  </conditionalFormatting>
  <conditionalFormatting sqref="F39">
    <cfRule type="cellIs" dxfId="54" priority="19" stopIfTrue="1" operator="greaterThan">
      <formula>$F$38</formula>
    </cfRule>
    <cfRule type="cellIs" dxfId="53" priority="67" stopIfTrue="1" operator="lessThan">
      <formula>$W$38</formula>
    </cfRule>
  </conditionalFormatting>
  <conditionalFormatting sqref="D41">
    <cfRule type="cellIs" dxfId="52" priority="18" stopIfTrue="1" operator="greaterThan">
      <formula>$D$40</formula>
    </cfRule>
    <cfRule type="cellIs" dxfId="51" priority="66" stopIfTrue="1" operator="lessThan">
      <formula>$U$40</formula>
    </cfRule>
  </conditionalFormatting>
  <conditionalFormatting sqref="E41">
    <cfRule type="cellIs" dxfId="50" priority="17" stopIfTrue="1" operator="greaterThan">
      <formula>$E$40</formula>
    </cfRule>
    <cfRule type="cellIs" dxfId="49" priority="65" stopIfTrue="1" operator="lessThan">
      <formula>$V$40</formula>
    </cfRule>
  </conditionalFormatting>
  <conditionalFormatting sqref="F41">
    <cfRule type="cellIs" dxfId="48" priority="16" stopIfTrue="1" operator="greaterThan">
      <formula>$F$40</formula>
    </cfRule>
    <cfRule type="cellIs" dxfId="47" priority="64" stopIfTrue="1" operator="lessThan">
      <formula>$W$40</formula>
    </cfRule>
  </conditionalFormatting>
  <conditionalFormatting sqref="D44">
    <cfRule type="cellIs" dxfId="46" priority="6" stopIfTrue="1" operator="lessThan">
      <formula>$U$42</formula>
    </cfRule>
    <cfRule type="cellIs" dxfId="45" priority="9" stopIfTrue="1" operator="greaterThan">
      <formula>$D$43</formula>
    </cfRule>
    <cfRule type="cellIs" dxfId="44" priority="63" stopIfTrue="1" operator="greaterThan">
      <formula>$D$43</formula>
    </cfRule>
  </conditionalFormatting>
  <conditionalFormatting sqref="E44">
    <cfRule type="cellIs" dxfId="43" priority="5" stopIfTrue="1" operator="lessThan">
      <formula>$V$42</formula>
    </cfRule>
    <cfRule type="cellIs" dxfId="42" priority="8" stopIfTrue="1" operator="greaterThan">
      <formula>$E$43</formula>
    </cfRule>
    <cfRule type="cellIs" dxfId="41" priority="62" stopIfTrue="1" operator="notEqual">
      <formula>$J$44</formula>
    </cfRule>
  </conditionalFormatting>
  <conditionalFormatting sqref="F44">
    <cfRule type="cellIs" dxfId="40" priority="4" stopIfTrue="1" operator="lessThan">
      <formula>$W$42</formula>
    </cfRule>
    <cfRule type="cellIs" dxfId="39" priority="7" stopIfTrue="1" operator="greaterThan">
      <formula>$F$43</formula>
    </cfRule>
    <cfRule type="cellIs" dxfId="38" priority="61" stopIfTrue="1" operator="notEqual">
      <formula>$K$44</formula>
    </cfRule>
  </conditionalFormatting>
  <conditionalFormatting sqref="U43">
    <cfRule type="cellIs" dxfId="37" priority="12" stopIfTrue="1" operator="greaterThan">
      <formula>$D$43</formula>
    </cfRule>
  </conditionalFormatting>
  <conditionalFormatting sqref="V43">
    <cfRule type="cellIs" dxfId="36" priority="11" stopIfTrue="1" operator="greaterThan">
      <formula>$E$43</formula>
    </cfRule>
  </conditionalFormatting>
  <conditionalFormatting sqref="W43">
    <cfRule type="cellIs" dxfId="35" priority="10" stopIfTrue="1" operator="greaterThan">
      <formula>$F$43</formula>
    </cfRule>
  </conditionalFormatting>
  <conditionalFormatting sqref="E43">
    <cfRule type="cellIs" dxfId="34" priority="3" stopIfTrue="1" operator="notEqual">
      <formula>$J$43</formula>
    </cfRule>
  </conditionalFormatting>
  <dataValidations xWindow="523" yWindow="597" count="1">
    <dataValidation type="whole" allowBlank="1" showInputMessage="1" showErrorMessage="1" promptTitle="Attenzione!" prompt="Indicare anche il corrispondente valore in e.t.p. nella cella sottostante." sqref="D10:E10 D12:E12 D14:E14 D16:E16 D18:E18 D21:E21 D23:E23 D25:E25 D27:E27 D29:E29 D32:E32 D34:E34 D36:E36 D38:E38 D40:E40" xr:uid="{00000000-0002-0000-0900-000000000000}">
      <formula1>1</formula1>
      <formula2>10000</formula2>
    </dataValidation>
  </dataValidations>
  <pageMargins left="0.7" right="0.7" top="0.75" bottom="0.75" header="0.3" footer="0.3"/>
  <pageSetup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>
    <pageSetUpPr fitToPage="1"/>
  </sheetPr>
  <dimension ref="A1:X63"/>
  <sheetViews>
    <sheetView showGridLines="0" topLeftCell="A43" workbookViewId="0">
      <selection activeCell="D60" sqref="D60"/>
    </sheetView>
  </sheetViews>
  <sheetFormatPr defaultRowHeight="12.75"/>
  <cols>
    <col min="1" max="1" width="2.28515625" customWidth="1"/>
    <col min="2" max="2" width="66.5703125" customWidth="1"/>
    <col min="3" max="3" width="5" customWidth="1"/>
    <col min="4" max="5" width="7.85546875" customWidth="1"/>
    <col min="6" max="6" width="9.28515625" customWidth="1"/>
    <col min="7" max="7" width="10.140625" customWidth="1"/>
    <col min="8" max="9" width="8.5703125" customWidth="1"/>
    <col min="10" max="11" width="9.140625" customWidth="1"/>
    <col min="12" max="12" width="2" customWidth="1"/>
    <col min="13" max="14" width="9.140625" style="465"/>
    <col min="15" max="16" width="10" style="465" bestFit="1" customWidth="1"/>
    <col min="17" max="17" width="16" style="465" customWidth="1"/>
    <col min="18" max="18" width="12.7109375" style="465" customWidth="1"/>
    <col min="19" max="19" width="13.42578125" style="465" customWidth="1"/>
    <col min="20" max="20" width="10.85546875" style="465" customWidth="1"/>
    <col min="21" max="22" width="9.140625" style="465"/>
    <col min="23" max="23" width="9.140625" customWidth="1"/>
  </cols>
  <sheetData>
    <row r="1" spans="1:16" ht="13.5">
      <c r="A1" s="463"/>
      <c r="B1" s="463"/>
      <c r="C1" s="463"/>
      <c r="D1" s="463"/>
      <c r="E1" s="463"/>
      <c r="F1" s="30"/>
      <c r="G1" s="2"/>
      <c r="H1" s="249"/>
      <c r="I1" s="249"/>
      <c r="J1" s="249"/>
      <c r="K1" s="249"/>
      <c r="L1" s="249"/>
      <c r="M1" s="464"/>
    </row>
    <row r="2" spans="1:16" ht="3.75" customHeight="1">
      <c r="A2" s="463"/>
      <c r="B2" s="463"/>
      <c r="C2" s="463"/>
      <c r="D2" s="463"/>
      <c r="E2" s="463"/>
      <c r="F2" s="30"/>
      <c r="G2" s="2"/>
      <c r="H2" s="249"/>
      <c r="I2" s="249"/>
      <c r="J2" s="249"/>
      <c r="K2" s="249"/>
      <c r="L2" s="249"/>
      <c r="M2" s="464"/>
    </row>
    <row r="3" spans="1:16" ht="53.25" customHeight="1">
      <c r="A3" s="765" t="s">
        <v>301</v>
      </c>
      <c r="B3" s="766"/>
      <c r="C3" s="766"/>
      <c r="D3" s="766"/>
      <c r="E3" s="766"/>
      <c r="F3" s="766"/>
      <c r="G3" s="766"/>
      <c r="H3" s="742"/>
      <c r="I3" s="742"/>
      <c r="J3" s="742"/>
      <c r="K3" s="742"/>
      <c r="L3" s="767"/>
    </row>
    <row r="4" spans="1:16" ht="39" customHeight="1">
      <c r="A4" s="768" t="s">
        <v>302</v>
      </c>
      <c r="B4" s="914"/>
      <c r="C4" s="915"/>
      <c r="D4" s="786" t="s">
        <v>303</v>
      </c>
      <c r="E4" s="787"/>
      <c r="F4" s="787"/>
      <c r="G4" s="787"/>
      <c r="H4" s="788" t="s">
        <v>304</v>
      </c>
      <c r="I4" s="788"/>
      <c r="J4" s="788"/>
      <c r="K4" s="788"/>
      <c r="L4" s="916"/>
    </row>
    <row r="5" spans="1:16" ht="29.25" customHeight="1">
      <c r="A5" s="917"/>
      <c r="B5" s="918"/>
      <c r="C5" s="919"/>
      <c r="D5" s="789" t="s">
        <v>305</v>
      </c>
      <c r="E5" s="789"/>
      <c r="F5" s="789" t="s">
        <v>306</v>
      </c>
      <c r="G5" s="789"/>
      <c r="H5" s="785" t="s">
        <v>305</v>
      </c>
      <c r="I5" s="785"/>
      <c r="J5" s="785" t="s">
        <v>306</v>
      </c>
      <c r="K5" s="785"/>
      <c r="L5" s="920"/>
    </row>
    <row r="6" spans="1:16">
      <c r="A6" s="921"/>
      <c r="B6" s="922"/>
      <c r="C6" s="923"/>
      <c r="D6" s="250" t="s">
        <v>307</v>
      </c>
      <c r="E6" s="86" t="s">
        <v>308</v>
      </c>
      <c r="F6" s="250" t="s">
        <v>307</v>
      </c>
      <c r="G6" s="86" t="s">
        <v>308</v>
      </c>
      <c r="H6" s="250" t="s">
        <v>307</v>
      </c>
      <c r="I6" s="86" t="s">
        <v>308</v>
      </c>
      <c r="J6" s="250" t="s">
        <v>307</v>
      </c>
      <c r="K6" s="86" t="s">
        <v>308</v>
      </c>
      <c r="L6" s="920"/>
    </row>
    <row r="7" spans="1:16" ht="5.25" customHeight="1">
      <c r="A7" s="924"/>
      <c r="B7" s="463"/>
      <c r="C7" s="463"/>
      <c r="D7" s="119"/>
      <c r="E7" s="119"/>
      <c r="F7" s="119"/>
      <c r="G7" s="119"/>
      <c r="H7" s="119"/>
      <c r="I7" s="119"/>
      <c r="J7" s="119"/>
      <c r="K7" s="119"/>
      <c r="L7" s="920"/>
    </row>
    <row r="8" spans="1:16">
      <c r="A8" s="924"/>
      <c r="B8" s="233" t="s">
        <v>309</v>
      </c>
      <c r="C8" s="233">
        <v>1601</v>
      </c>
      <c r="D8" s="251"/>
      <c r="E8" s="251"/>
      <c r="F8" s="252"/>
      <c r="G8" s="252"/>
      <c r="H8" s="251"/>
      <c r="I8" s="251"/>
      <c r="J8" s="252"/>
      <c r="K8" s="253"/>
      <c r="L8" s="920"/>
    </row>
    <row r="9" spans="1:16">
      <c r="A9" s="924"/>
      <c r="B9" s="233" t="s">
        <v>117</v>
      </c>
      <c r="C9" s="233">
        <v>1602</v>
      </c>
      <c r="D9" s="251"/>
      <c r="E9" s="251"/>
      <c r="F9" s="252"/>
      <c r="G9" s="252"/>
      <c r="H9" s="251"/>
      <c r="I9" s="251"/>
      <c r="J9" s="252"/>
      <c r="K9" s="253"/>
      <c r="L9" s="920"/>
      <c r="O9" s="466"/>
      <c r="P9" s="466"/>
    </row>
    <row r="10" spans="1:16">
      <c r="A10" s="924"/>
      <c r="B10" s="233" t="s">
        <v>118</v>
      </c>
      <c r="C10" s="233">
        <v>1603</v>
      </c>
      <c r="D10" s="251"/>
      <c r="E10" s="251"/>
      <c r="F10" s="252"/>
      <c r="G10" s="252"/>
      <c r="H10" s="251"/>
      <c r="I10" s="251"/>
      <c r="J10" s="252"/>
      <c r="K10" s="253"/>
      <c r="L10" s="920"/>
    </row>
    <row r="11" spans="1:16" ht="13.5" customHeight="1">
      <c r="A11" s="924"/>
      <c r="B11" s="233" t="s">
        <v>310</v>
      </c>
      <c r="C11" s="233">
        <v>1641</v>
      </c>
      <c r="D11" s="251"/>
      <c r="E11" s="251"/>
      <c r="F11" s="252"/>
      <c r="G11" s="252"/>
      <c r="H11" s="251"/>
      <c r="I11" s="251"/>
      <c r="J11" s="252"/>
      <c r="K11" s="253"/>
      <c r="L11" s="920"/>
    </row>
    <row r="12" spans="1:16" ht="13.5" customHeight="1">
      <c r="A12" s="924"/>
      <c r="B12" s="233" t="s">
        <v>311</v>
      </c>
      <c r="C12" s="233">
        <v>1642</v>
      </c>
      <c r="D12" s="251"/>
      <c r="E12" s="251"/>
      <c r="F12" s="252"/>
      <c r="G12" s="252"/>
      <c r="H12" s="251"/>
      <c r="I12" s="251"/>
      <c r="J12" s="252"/>
      <c r="K12" s="253"/>
      <c r="L12" s="920"/>
    </row>
    <row r="13" spans="1:16">
      <c r="A13" s="924"/>
      <c r="B13" s="233" t="s">
        <v>121</v>
      </c>
      <c r="C13" s="233">
        <v>1605</v>
      </c>
      <c r="D13" s="251"/>
      <c r="E13" s="251"/>
      <c r="F13" s="252"/>
      <c r="G13" s="252"/>
      <c r="H13" s="251"/>
      <c r="I13" s="251"/>
      <c r="J13" s="252"/>
      <c r="K13" s="253"/>
      <c r="L13" s="920"/>
    </row>
    <row r="14" spans="1:16" ht="13.5" customHeight="1">
      <c r="A14" s="924"/>
      <c r="B14" s="233" t="s">
        <v>312</v>
      </c>
      <c r="C14" s="233">
        <v>1606</v>
      </c>
      <c r="D14" s="251"/>
      <c r="E14" s="251"/>
      <c r="F14" s="252"/>
      <c r="G14" s="252"/>
      <c r="H14" s="251"/>
      <c r="I14" s="251"/>
      <c r="J14" s="252"/>
      <c r="K14" s="253"/>
      <c r="L14" s="920"/>
    </row>
    <row r="15" spans="1:16">
      <c r="A15" s="924"/>
      <c r="B15" s="233" t="s">
        <v>123</v>
      </c>
      <c r="C15" s="233">
        <v>1607</v>
      </c>
      <c r="D15" s="251"/>
      <c r="E15" s="251"/>
      <c r="F15" s="252"/>
      <c r="G15" s="252"/>
      <c r="H15" s="251"/>
      <c r="I15" s="251"/>
      <c r="J15" s="252"/>
      <c r="K15" s="253"/>
      <c r="L15" s="920"/>
    </row>
    <row r="16" spans="1:16" ht="13.5" customHeight="1">
      <c r="A16" s="924"/>
      <c r="B16" s="233" t="s">
        <v>124</v>
      </c>
      <c r="C16" s="233">
        <v>1608</v>
      </c>
      <c r="D16" s="251"/>
      <c r="E16" s="251"/>
      <c r="F16" s="252"/>
      <c r="G16" s="252"/>
      <c r="H16" s="251"/>
      <c r="I16" s="251"/>
      <c r="J16" s="252"/>
      <c r="K16" s="253"/>
      <c r="L16" s="920"/>
    </row>
    <row r="17" spans="1:24">
      <c r="A17" s="924"/>
      <c r="B17" s="233" t="s">
        <v>125</v>
      </c>
      <c r="C17" s="233">
        <v>1609</v>
      </c>
      <c r="D17" s="251"/>
      <c r="E17" s="251"/>
      <c r="F17" s="252"/>
      <c r="G17" s="252"/>
      <c r="H17" s="251"/>
      <c r="I17" s="251"/>
      <c r="J17" s="252"/>
      <c r="K17" s="253"/>
      <c r="L17" s="920"/>
    </row>
    <row r="18" spans="1:24">
      <c r="A18" s="924"/>
      <c r="B18" s="233" t="s">
        <v>126</v>
      </c>
      <c r="C18" s="233">
        <v>1610</v>
      </c>
      <c r="D18" s="251"/>
      <c r="E18" s="251"/>
      <c r="F18" s="252"/>
      <c r="G18" s="252"/>
      <c r="H18" s="251"/>
      <c r="I18" s="251"/>
      <c r="J18" s="252"/>
      <c r="K18" s="253"/>
      <c r="L18" s="920"/>
    </row>
    <row r="19" spans="1:24">
      <c r="A19" s="924"/>
      <c r="B19" s="233" t="s">
        <v>127</v>
      </c>
      <c r="C19" s="233">
        <v>1611</v>
      </c>
      <c r="D19" s="251"/>
      <c r="E19" s="251"/>
      <c r="F19" s="252"/>
      <c r="G19" s="252"/>
      <c r="H19" s="251"/>
      <c r="I19" s="251"/>
      <c r="J19" s="252"/>
      <c r="K19" s="253"/>
      <c r="L19" s="920"/>
    </row>
    <row r="20" spans="1:24">
      <c r="A20" s="924"/>
      <c r="B20" s="233" t="s">
        <v>128</v>
      </c>
      <c r="C20" s="233">
        <v>1612</v>
      </c>
      <c r="D20" s="251"/>
      <c r="E20" s="251"/>
      <c r="F20" s="252"/>
      <c r="G20" s="252"/>
      <c r="H20" s="251"/>
      <c r="I20" s="251"/>
      <c r="J20" s="252"/>
      <c r="K20" s="253"/>
      <c r="L20" s="920"/>
    </row>
    <row r="21" spans="1:24">
      <c r="A21" s="924"/>
      <c r="B21" s="233" t="s">
        <v>129</v>
      </c>
      <c r="C21" s="233">
        <v>1613</v>
      </c>
      <c r="D21" s="251"/>
      <c r="E21" s="251"/>
      <c r="F21" s="252"/>
      <c r="G21" s="252"/>
      <c r="H21" s="251"/>
      <c r="I21" s="251"/>
      <c r="J21" s="252"/>
      <c r="K21" s="253"/>
      <c r="L21" s="920"/>
    </row>
    <row r="22" spans="1:24">
      <c r="A22" s="924"/>
      <c r="B22" s="233" t="s">
        <v>130</v>
      </c>
      <c r="C22" s="233">
        <v>1614</v>
      </c>
      <c r="D22" s="251"/>
      <c r="E22" s="251"/>
      <c r="F22" s="252"/>
      <c r="G22" s="252"/>
      <c r="H22" s="251"/>
      <c r="I22" s="251"/>
      <c r="J22" s="252"/>
      <c r="K22" s="253"/>
      <c r="L22" s="920"/>
    </row>
    <row r="23" spans="1:24">
      <c r="A23" s="924"/>
      <c r="B23" s="233" t="s">
        <v>131</v>
      </c>
      <c r="C23" s="233">
        <v>1615</v>
      </c>
      <c r="D23" s="251"/>
      <c r="E23" s="251"/>
      <c r="F23" s="252"/>
      <c r="G23" s="252"/>
      <c r="H23" s="251"/>
      <c r="I23" s="251"/>
      <c r="J23" s="252"/>
      <c r="K23" s="253"/>
      <c r="L23" s="920"/>
    </row>
    <row r="24" spans="1:24">
      <c r="A24" s="924"/>
      <c r="B24" s="233" t="s">
        <v>132</v>
      </c>
      <c r="C24" s="233">
        <v>1616</v>
      </c>
      <c r="D24" s="251"/>
      <c r="E24" s="251"/>
      <c r="F24" s="252"/>
      <c r="G24" s="252"/>
      <c r="H24" s="251"/>
      <c r="I24" s="251"/>
      <c r="J24" s="252"/>
      <c r="K24" s="253"/>
      <c r="L24" s="920"/>
    </row>
    <row r="25" spans="1:24">
      <c r="A25" s="924"/>
      <c r="B25" s="233" t="s">
        <v>133</v>
      </c>
      <c r="C25" s="233">
        <v>1617</v>
      </c>
      <c r="D25" s="251"/>
      <c r="E25" s="251"/>
      <c r="F25" s="252"/>
      <c r="G25" s="252"/>
      <c r="H25" s="251"/>
      <c r="I25" s="251"/>
      <c r="J25" s="252"/>
      <c r="K25" s="253"/>
      <c r="L25" s="920"/>
      <c r="M25" s="80"/>
      <c r="N25" s="80"/>
      <c r="O25" s="80"/>
      <c r="Q25" s="80"/>
      <c r="R25" s="80"/>
      <c r="S25" s="80"/>
      <c r="T25" s="80"/>
      <c r="U25" s="80"/>
      <c r="V25" s="80"/>
      <c r="W25" s="80"/>
      <c r="X25" s="80"/>
    </row>
    <row r="26" spans="1:24">
      <c r="A26" s="924"/>
      <c r="B26" s="233" t="s">
        <v>134</v>
      </c>
      <c r="C26" s="233">
        <v>1618</v>
      </c>
      <c r="D26" s="251"/>
      <c r="E26" s="251"/>
      <c r="F26" s="252"/>
      <c r="G26" s="252"/>
      <c r="H26" s="251"/>
      <c r="I26" s="251"/>
      <c r="J26" s="252"/>
      <c r="K26" s="253"/>
      <c r="L26" s="920"/>
      <c r="M26" s="80"/>
      <c r="N26" s="80"/>
      <c r="O26" s="80"/>
      <c r="Q26" s="80"/>
      <c r="R26" s="80"/>
      <c r="S26" s="80"/>
      <c r="T26" s="80"/>
      <c r="U26" s="80"/>
      <c r="V26" s="80"/>
      <c r="W26" s="80"/>
      <c r="X26" s="80"/>
    </row>
    <row r="27" spans="1:24">
      <c r="A27" s="924"/>
      <c r="B27" s="233" t="s">
        <v>135</v>
      </c>
      <c r="C27" s="233">
        <v>1619</v>
      </c>
      <c r="D27" s="251"/>
      <c r="E27" s="251"/>
      <c r="F27" s="252"/>
      <c r="G27" s="252"/>
      <c r="H27" s="251"/>
      <c r="I27" s="251"/>
      <c r="J27" s="252"/>
      <c r="K27" s="253"/>
      <c r="L27" s="920"/>
      <c r="M27" s="80"/>
      <c r="N27" s="80"/>
      <c r="O27" s="80"/>
      <c r="Q27" s="80"/>
      <c r="R27" s="80"/>
      <c r="S27" s="80"/>
      <c r="T27" s="80"/>
      <c r="U27" s="80"/>
      <c r="V27" s="80"/>
      <c r="W27" s="80"/>
      <c r="X27" s="80"/>
    </row>
    <row r="28" spans="1:24">
      <c r="A28" s="924"/>
      <c r="B28" s="233" t="s">
        <v>136</v>
      </c>
      <c r="C28" s="233">
        <v>1620</v>
      </c>
      <c r="D28" s="251"/>
      <c r="E28" s="251"/>
      <c r="F28" s="252"/>
      <c r="G28" s="252"/>
      <c r="H28" s="251"/>
      <c r="I28" s="251"/>
      <c r="J28" s="252"/>
      <c r="K28" s="253"/>
      <c r="L28" s="920"/>
      <c r="M28" s="80"/>
      <c r="N28" s="80"/>
      <c r="O28" s="80"/>
      <c r="Q28" s="80"/>
      <c r="R28" s="80"/>
      <c r="S28" s="80"/>
      <c r="T28" s="80"/>
      <c r="U28" s="80"/>
      <c r="V28" s="80"/>
      <c r="W28" s="80"/>
      <c r="X28" s="80"/>
    </row>
    <row r="29" spans="1:24">
      <c r="A29" s="924"/>
      <c r="B29" s="52"/>
      <c r="C29" s="2"/>
      <c r="D29" s="477"/>
      <c r="E29" s="477"/>
      <c r="F29" s="477"/>
      <c r="G29" s="477"/>
      <c r="H29" s="477"/>
      <c r="I29" s="477"/>
      <c r="J29" s="477"/>
      <c r="K29" s="477"/>
      <c r="L29" s="920"/>
      <c r="N29" s="476" t="s">
        <v>313</v>
      </c>
      <c r="O29" s="476" t="s">
        <v>314</v>
      </c>
      <c r="P29" s="476" t="s">
        <v>315</v>
      </c>
      <c r="Q29" s="476" t="s">
        <v>316</v>
      </c>
      <c r="R29" s="476" t="s">
        <v>276</v>
      </c>
      <c r="S29" s="476" t="s">
        <v>277</v>
      </c>
      <c r="T29" s="476" t="s">
        <v>278</v>
      </c>
      <c r="U29" s="476" t="s">
        <v>279</v>
      </c>
      <c r="V29" s="476"/>
      <c r="W29" s="80"/>
      <c r="X29" s="80"/>
    </row>
    <row r="30" spans="1:24">
      <c r="A30" s="924"/>
      <c r="B30" s="457" t="s">
        <v>137</v>
      </c>
      <c r="C30" s="233">
        <v>1621</v>
      </c>
      <c r="D30" s="254">
        <f>_16_01NPM+_16_02NPM+_16_03NPM+_16_41NPM+_16_42NPM+_16_05NPM+_16_06NPM+_16_07NPM+_16_08NPM+_16_09NPM+_16_10NPM+_16_11NPM+_16_12NPM+_16_13NPM+_16_14NPM+_16_15NPM+_16_16NPM+_16_17NPM+_16_18NPM+_16_19NPM+_16_20NPM</f>
        <v>0</v>
      </c>
      <c r="E30" s="254">
        <f>_16_01NPF+_16_02NPF+_16_03NPF+_16_41NPF+_16_42NPF+_16_05NPF+_16_06NPF+_16_07NPF+_16_08NPF+_16_09NPF+_16_10NPF+_16_11NPF+_16_12NPF+_16_13NPF+_16_14NPF+_16_15NPF+_16_16NPF+_16_17NPF+_16_18NPF+_16_19NPF+_16_20NPF</f>
        <v>0</v>
      </c>
      <c r="F30" s="255">
        <f>_16_01EPM+_16_02EPM+_16_03EPM+_16_41EPM+_16_42EPM+_16_05EPM+_16_06EPM+_16_07EPM+_16_08EPM+_16_09EPM+_16_10EPM+_16_11EPM+_16_12EPM+_16_13EPM+_16_14EPM+_16_15EPM+_16_16EPM+_16_17EPM+_16_18EPM+_16_19EPM+_16_20EPM</f>
        <v>0</v>
      </c>
      <c r="G30" s="255">
        <f>_16_01EPF+_16_02EPF+_16_03EPF+_16_41EPF+_16_42EPF+_16_05EPF+_16_06EPF+_16_07EPF+_16_08EPF+_16_09EPF+_16_10EPF+_16_11EPF+_16_12EPF+_16_13EPF+_16_14EPF+_16_15EPF+_16_16EPF+_16_17EPF+_16_18EPF+_16_19EPF+_16_20EPF</f>
        <v>0</v>
      </c>
      <c r="H30" s="254">
        <f>_16_01PRM+_16_02PRM+_16_03PRM+_16_41PRM+_16_42PRM+_16_05PRM+_16_06PRM+_16_07PRM+_16_08PRM+_16_09PRM+_16_10PRM+_16_11PRM+_16_12PRM+_16_13PRM+_16_14PRM+_16_15PRM+_16_16PRM+_16_17PRM+_16_18PRM+_16_19PRM+_16_20PRM</f>
        <v>0</v>
      </c>
      <c r="I30" s="254">
        <f>_16_01PRF+_16_02PRF+_16_03PRF+_16_41PRF+_16_42PRF+_16_05PRF+_16_06PRF+_16_07PRF+_16_08PRF+_16_09PRF+_16_10PRF+_16_11PRF+_16_12PRF+_16_13PRF+_16_14PRF+_16_15PRF+_16_16PRF+_16_17PRF+_16_18PRF+_16_19PRF+_16_20PRF</f>
        <v>0</v>
      </c>
      <c r="J30" s="255">
        <f>_16_01ERM+_16_02ERM+_16_03ERM+_16_41ERM+_16_42ERM+_16_05ERM+_16_06ERM+_16_07ERM+_16_08ERM+_16_09ERM+_16_10ERM+_16_11ERM+_16_12ERM+_16_13ERM+_16_14ERM+_16_15ERM+_16_16ERM+_16_17ERM+_16_18ERM+_16_19ERM+_16_20ERM</f>
        <v>0</v>
      </c>
      <c r="K30" s="256">
        <f>_16_01ERF+_16_02ERF+_16_03ERF+_16_41ERF+_16_42ERF+_16_05ERF+_16_06ERF+_16_07ERF+_16_08ERF+_16_09ERF+_16_10ERF+_16_11ERF+_16_12ERF+_16_13ERF+_16_14ERF+_16_15ERF+_16_16ERF+_16_17ERF+_16_18ERF+_16_19ERF+_16_20ERF+K29</f>
        <v>0</v>
      </c>
      <c r="L30" s="920"/>
      <c r="M30" s="80"/>
      <c r="N30" s="476">
        <f>_14_31M</f>
        <v>0</v>
      </c>
      <c r="O30" s="476">
        <f>_14_31F</f>
        <v>0</v>
      </c>
      <c r="P30" s="476">
        <f>_14_32M</f>
        <v>0</v>
      </c>
      <c r="Q30" s="476">
        <f>_14_32F</f>
        <v>0</v>
      </c>
      <c r="R30" s="476">
        <f>'q14-q15'!L10</f>
        <v>0</v>
      </c>
      <c r="S30" s="476">
        <f>'q14-q15'!N10</f>
        <v>0</v>
      </c>
      <c r="T30" s="476">
        <f>'q14-q15'!P10</f>
        <v>0</v>
      </c>
      <c r="U30" s="476">
        <f>'q14-q15'!R10</f>
        <v>0</v>
      </c>
      <c r="V30" s="476"/>
      <c r="W30" s="80"/>
      <c r="X30" s="80"/>
    </row>
    <row r="31" spans="1:24">
      <c r="A31" s="925"/>
      <c r="B31" s="60"/>
      <c r="C31" s="926"/>
      <c r="D31" s="926"/>
      <c r="E31" s="926"/>
      <c r="F31" s="926"/>
      <c r="G31" s="926"/>
      <c r="H31" s="926"/>
      <c r="I31" s="926"/>
      <c r="J31" s="926"/>
      <c r="K31" s="926"/>
      <c r="L31" s="927"/>
      <c r="M31" s="80"/>
      <c r="N31" s="476"/>
      <c r="O31" s="476"/>
      <c r="P31" s="476"/>
      <c r="Q31" s="476"/>
      <c r="R31" s="476"/>
      <c r="S31" s="476"/>
      <c r="T31" s="476"/>
      <c r="U31" s="476"/>
      <c r="V31" s="476"/>
      <c r="W31" s="80"/>
      <c r="X31" s="80"/>
    </row>
    <row r="32" spans="1:24" ht="16.5" customHeight="1">
      <c r="A32" s="734" t="s">
        <v>317</v>
      </c>
      <c r="B32" s="734"/>
      <c r="C32" s="734"/>
      <c r="D32" s="734"/>
      <c r="E32" s="734"/>
      <c r="F32" s="734"/>
      <c r="G32" s="734"/>
      <c r="H32" s="734"/>
      <c r="I32" s="734"/>
      <c r="J32" s="734"/>
      <c r="K32" s="734"/>
      <c r="L32" s="734"/>
      <c r="M32" s="80"/>
      <c r="N32" s="80"/>
      <c r="O32" s="80"/>
      <c r="Q32" s="80"/>
      <c r="R32" s="80"/>
      <c r="S32" s="80"/>
      <c r="T32" s="80"/>
      <c r="U32" s="80"/>
      <c r="V32" s="80"/>
      <c r="W32" s="80"/>
      <c r="X32" s="80"/>
    </row>
    <row r="33" spans="1:24">
      <c r="A33" s="463"/>
      <c r="B33" s="463"/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80"/>
      <c r="N33" s="80"/>
      <c r="O33" s="80"/>
      <c r="Q33" s="80"/>
      <c r="R33" s="80"/>
      <c r="S33" s="80"/>
      <c r="T33" s="80"/>
      <c r="U33" s="80"/>
      <c r="V33" s="80"/>
      <c r="W33" s="80"/>
      <c r="X33" s="80"/>
    </row>
    <row r="34" spans="1:24">
      <c r="A34" s="463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80"/>
      <c r="N34" s="80"/>
      <c r="O34" s="80"/>
      <c r="Q34" s="80"/>
      <c r="R34" s="80"/>
      <c r="S34" s="80"/>
      <c r="T34" s="80"/>
      <c r="U34" s="80"/>
      <c r="V34" s="80"/>
      <c r="W34" s="80"/>
      <c r="X34" s="80"/>
    </row>
    <row r="35" spans="1:24" ht="47.25" customHeight="1">
      <c r="A35" s="765" t="s">
        <v>318</v>
      </c>
      <c r="B35" s="766"/>
      <c r="C35" s="766"/>
      <c r="D35" s="766"/>
      <c r="E35" s="766"/>
      <c r="F35" s="766"/>
      <c r="G35" s="766"/>
      <c r="H35" s="742"/>
      <c r="I35" s="742"/>
      <c r="J35" s="742"/>
      <c r="K35" s="742"/>
      <c r="L35" s="767"/>
      <c r="M35" s="80"/>
      <c r="N35" s="80"/>
      <c r="O35" s="80"/>
      <c r="Q35" s="80"/>
      <c r="R35" s="80"/>
      <c r="S35" s="80"/>
      <c r="T35" s="80"/>
      <c r="U35" s="80"/>
      <c r="V35" s="80"/>
      <c r="W35" s="80"/>
      <c r="X35" s="80"/>
    </row>
    <row r="36" spans="1:24" ht="26.25" customHeight="1">
      <c r="A36" s="769" t="s">
        <v>319</v>
      </c>
      <c r="B36" s="770"/>
      <c r="C36" s="771"/>
      <c r="D36" s="777" t="s">
        <v>303</v>
      </c>
      <c r="E36" s="778"/>
      <c r="F36" s="778"/>
      <c r="G36" s="778"/>
      <c r="H36" s="779" t="s">
        <v>304</v>
      </c>
      <c r="I36" s="779"/>
      <c r="J36" s="779"/>
      <c r="K36" s="779"/>
      <c r="L36" s="916"/>
      <c r="M36" s="80"/>
      <c r="N36" s="80"/>
      <c r="O36" s="80"/>
      <c r="Q36" s="80"/>
      <c r="R36" s="80"/>
      <c r="S36" s="80"/>
      <c r="T36" s="80"/>
      <c r="U36" s="80"/>
      <c r="V36" s="80"/>
      <c r="W36" s="80"/>
      <c r="X36" s="80"/>
    </row>
    <row r="37" spans="1:24" ht="30.75" customHeight="1">
      <c r="A37" s="772"/>
      <c r="B37" s="773"/>
      <c r="C37" s="774"/>
      <c r="D37" s="789" t="s">
        <v>305</v>
      </c>
      <c r="E37" s="789"/>
      <c r="F37" s="789" t="s">
        <v>306</v>
      </c>
      <c r="G37" s="789"/>
      <c r="H37" s="785" t="s">
        <v>305</v>
      </c>
      <c r="I37" s="785"/>
      <c r="J37" s="785" t="s">
        <v>306</v>
      </c>
      <c r="K37" s="785"/>
      <c r="L37" s="920"/>
      <c r="M37" s="80"/>
      <c r="N37" s="80"/>
      <c r="O37" s="80"/>
      <c r="Q37" s="80"/>
      <c r="R37" s="80"/>
      <c r="S37" s="80"/>
      <c r="T37" s="80"/>
      <c r="U37" s="80"/>
      <c r="V37" s="80"/>
      <c r="W37" s="80"/>
      <c r="X37" s="80"/>
    </row>
    <row r="38" spans="1:24" ht="22.5" customHeight="1">
      <c r="A38" s="775"/>
      <c r="B38" s="748"/>
      <c r="C38" s="776"/>
      <c r="D38" s="250" t="s">
        <v>307</v>
      </c>
      <c r="E38" s="86" t="s">
        <v>308</v>
      </c>
      <c r="F38" s="250" t="s">
        <v>307</v>
      </c>
      <c r="G38" s="86" t="s">
        <v>308</v>
      </c>
      <c r="H38" s="250" t="s">
        <v>307</v>
      </c>
      <c r="I38" s="86" t="s">
        <v>308</v>
      </c>
      <c r="J38" s="250" t="s">
        <v>307</v>
      </c>
      <c r="K38" s="86" t="s">
        <v>308</v>
      </c>
      <c r="L38" s="920"/>
      <c r="M38" s="80"/>
      <c r="N38" s="80"/>
      <c r="O38" s="80"/>
      <c r="Q38" s="80"/>
      <c r="R38" s="80"/>
      <c r="S38" s="80"/>
      <c r="T38" s="80"/>
      <c r="U38" s="80"/>
      <c r="V38" s="80"/>
      <c r="W38" s="80"/>
      <c r="X38" s="80"/>
    </row>
    <row r="39" spans="1:24" ht="15.75" customHeight="1">
      <c r="A39" s="924"/>
      <c r="B39" s="463"/>
      <c r="C39" s="463"/>
      <c r="D39" s="119"/>
      <c r="E39" s="119"/>
      <c r="F39" s="119"/>
      <c r="G39" s="119"/>
      <c r="H39" s="119"/>
      <c r="I39" s="119"/>
      <c r="J39" s="119"/>
      <c r="K39" s="119"/>
      <c r="L39" s="920"/>
      <c r="M39" s="80"/>
      <c r="N39" s="80"/>
      <c r="O39" s="764"/>
      <c r="P39" s="764"/>
      <c r="Q39" s="764"/>
      <c r="R39" s="80"/>
      <c r="S39" s="80"/>
      <c r="T39" s="80"/>
      <c r="U39" s="80"/>
      <c r="V39" s="80"/>
      <c r="W39" s="80"/>
      <c r="X39" s="80"/>
    </row>
    <row r="40" spans="1:24" ht="24.95" customHeight="1">
      <c r="A40" s="924"/>
      <c r="B40" s="248" t="s">
        <v>163</v>
      </c>
      <c r="C40" s="233">
        <v>1701</v>
      </c>
      <c r="D40" s="251"/>
      <c r="E40" s="251"/>
      <c r="F40" s="252"/>
      <c r="G40" s="252"/>
      <c r="H40" s="251"/>
      <c r="I40" s="251"/>
      <c r="J40" s="252"/>
      <c r="K40" s="253"/>
      <c r="L40" s="920"/>
      <c r="Q40" s="467"/>
      <c r="R40" s="467"/>
      <c r="S40" s="467"/>
      <c r="T40" s="467"/>
      <c r="U40" s="467"/>
      <c r="V40" s="467"/>
      <c r="W40" s="59"/>
      <c r="X40" s="240"/>
    </row>
    <row r="41" spans="1:24" ht="24.95" customHeight="1">
      <c r="A41" s="924"/>
      <c r="B41" s="248" t="s">
        <v>164</v>
      </c>
      <c r="C41" s="233">
        <v>1702</v>
      </c>
      <c r="D41" s="251"/>
      <c r="E41" s="251"/>
      <c r="F41" s="252"/>
      <c r="G41" s="252"/>
      <c r="H41" s="251"/>
      <c r="I41" s="251"/>
      <c r="J41" s="252"/>
      <c r="K41" s="253"/>
      <c r="L41" s="920"/>
      <c r="Q41" s="467"/>
      <c r="R41" s="467"/>
      <c r="S41" s="467"/>
      <c r="T41" s="467"/>
      <c r="U41" s="467"/>
      <c r="V41" s="467"/>
      <c r="W41" s="59"/>
      <c r="X41" s="240"/>
    </row>
    <row r="42" spans="1:24" ht="24.95" customHeight="1">
      <c r="A42" s="924"/>
      <c r="B42" s="248" t="s">
        <v>165</v>
      </c>
      <c r="C42" s="233">
        <v>1703</v>
      </c>
      <c r="D42" s="251"/>
      <c r="E42" s="251"/>
      <c r="F42" s="252"/>
      <c r="G42" s="252"/>
      <c r="H42" s="251"/>
      <c r="I42" s="251"/>
      <c r="J42" s="252"/>
      <c r="K42" s="253"/>
      <c r="L42" s="920"/>
      <c r="Q42" s="467"/>
      <c r="R42" s="467"/>
      <c r="S42" s="467"/>
      <c r="T42" s="467"/>
      <c r="U42" s="467"/>
      <c r="V42" s="467"/>
      <c r="W42" s="59"/>
      <c r="X42" s="240"/>
    </row>
    <row r="43" spans="1:24" ht="24.95" customHeight="1">
      <c r="A43" s="924"/>
      <c r="B43" s="248" t="s">
        <v>166</v>
      </c>
      <c r="C43" s="233">
        <v>1704</v>
      </c>
      <c r="D43" s="251"/>
      <c r="E43" s="251"/>
      <c r="F43" s="252"/>
      <c r="G43" s="252"/>
      <c r="H43" s="251"/>
      <c r="I43" s="251"/>
      <c r="J43" s="252"/>
      <c r="K43" s="253"/>
      <c r="L43" s="920"/>
      <c r="Q43" s="467"/>
      <c r="R43" s="467"/>
      <c r="S43" s="467"/>
      <c r="T43" s="467"/>
      <c r="U43" s="467"/>
      <c r="V43" s="467"/>
      <c r="W43" s="59"/>
      <c r="X43" s="240"/>
    </row>
    <row r="44" spans="1:24" ht="24.95" customHeight="1">
      <c r="A44" s="924"/>
      <c r="B44" s="248" t="s">
        <v>167</v>
      </c>
      <c r="C44" s="233">
        <v>1705</v>
      </c>
      <c r="D44" s="251"/>
      <c r="E44" s="251"/>
      <c r="F44" s="252"/>
      <c r="G44" s="252"/>
      <c r="H44" s="251"/>
      <c r="I44" s="251"/>
      <c r="J44" s="252"/>
      <c r="K44" s="253"/>
      <c r="L44" s="920"/>
      <c r="Q44" s="467"/>
      <c r="R44" s="467"/>
      <c r="S44" s="467"/>
      <c r="T44" s="467"/>
      <c r="U44" s="467"/>
      <c r="V44" s="467"/>
      <c r="W44" s="59"/>
      <c r="X44" s="240"/>
    </row>
    <row r="45" spans="1:24" ht="24.95" customHeight="1">
      <c r="A45" s="924"/>
      <c r="B45" s="248" t="s">
        <v>168</v>
      </c>
      <c r="C45" s="233">
        <v>1706</v>
      </c>
      <c r="D45" s="251"/>
      <c r="E45" s="251"/>
      <c r="F45" s="252"/>
      <c r="G45" s="252"/>
      <c r="H45" s="251"/>
      <c r="I45" s="251"/>
      <c r="J45" s="252"/>
      <c r="K45" s="253"/>
      <c r="L45" s="920"/>
      <c r="Q45" s="467"/>
      <c r="R45" s="467"/>
      <c r="S45" s="467"/>
      <c r="T45" s="467"/>
      <c r="U45" s="467"/>
      <c r="V45" s="467"/>
      <c r="W45" s="59"/>
      <c r="X45" s="240"/>
    </row>
    <row r="46" spans="1:24">
      <c r="A46" s="924"/>
      <c r="B46" s="52"/>
      <c r="C46" s="2"/>
      <c r="D46" s="477"/>
      <c r="E46" s="477"/>
      <c r="F46" s="477"/>
      <c r="G46" s="477"/>
      <c r="H46" s="477"/>
      <c r="I46" s="477"/>
      <c r="J46" s="477"/>
      <c r="K46" s="477"/>
      <c r="L46" s="920"/>
      <c r="Q46" s="467"/>
      <c r="R46" s="467"/>
      <c r="S46" s="467"/>
      <c r="T46" s="467"/>
      <c r="U46" s="467"/>
      <c r="V46" s="467"/>
      <c r="W46" s="59"/>
      <c r="X46" s="240"/>
    </row>
    <row r="47" spans="1:24">
      <c r="A47" s="924"/>
      <c r="B47" s="457" t="s">
        <v>137</v>
      </c>
      <c r="C47" s="457">
        <v>1707</v>
      </c>
      <c r="D47" s="254">
        <f>_17_01NPM+_17_02NPM+_17_03NPM+_17_04NPM+_17_05NPM+_17_06NPM</f>
        <v>0</v>
      </c>
      <c r="E47" s="254">
        <f>_17_01NPF+_17_02NPF+_17_03NPF+_17_04NPF+_17_05NPF+_17_06NPF</f>
        <v>0</v>
      </c>
      <c r="F47" s="255">
        <f>_17_01EPM+_17_02EPM+_17_03EPM+_17_04EPM+_17_05EPM+_17_06EPM</f>
        <v>0</v>
      </c>
      <c r="G47" s="255">
        <f>_17_01EPF+_17_02EPF+_17_03EPF+_17_04EPF+_17_05EPF+_17_06EPF</f>
        <v>0</v>
      </c>
      <c r="H47" s="254">
        <f>_17_01PRM+_17_02PRM+_17_03PRM+_17_04PRM+_17_05PRM+_17_06PRM</f>
        <v>0</v>
      </c>
      <c r="I47" s="254">
        <f>_17_01PRF+_17_02PRF+_17_03PRF+_17_04PRF+_17_05PRF+_17_06PRF</f>
        <v>0</v>
      </c>
      <c r="J47" s="255">
        <f>_17_01ERM+_17_02ERM+_17_03ERM+_17_04ERM+_17_05ERM+_17_06ERM</f>
        <v>0</v>
      </c>
      <c r="K47" s="256">
        <f>_17_01ERF+_17_02ERF+_17_03ERF+_17_04ERF+_17_05ERF+_17_06ERF</f>
        <v>0</v>
      </c>
      <c r="L47" s="920"/>
    </row>
    <row r="48" spans="1:24">
      <c r="A48" s="925"/>
      <c r="B48" s="60"/>
      <c r="C48" s="926"/>
      <c r="D48" s="926"/>
      <c r="E48" s="926"/>
      <c r="F48" s="926"/>
      <c r="G48" s="926"/>
      <c r="H48" s="926"/>
      <c r="I48" s="926"/>
      <c r="J48" s="926"/>
      <c r="K48" s="926"/>
      <c r="L48" s="927"/>
    </row>
    <row r="49" spans="1:12">
      <c r="A49" s="734" t="s">
        <v>317</v>
      </c>
      <c r="B49" s="734"/>
      <c r="C49" s="734"/>
      <c r="D49" s="734"/>
      <c r="E49" s="734"/>
      <c r="F49" s="734"/>
      <c r="G49" s="734"/>
      <c r="H49" s="734"/>
      <c r="I49" s="734"/>
      <c r="J49" s="734"/>
      <c r="K49" s="734"/>
      <c r="L49" s="734"/>
    </row>
    <row r="50" spans="1:12">
      <c r="A50" s="435"/>
      <c r="B50" s="435"/>
      <c r="C50" s="435"/>
      <c r="D50" s="435"/>
      <c r="E50" s="435"/>
      <c r="F50" s="435"/>
      <c r="G50" s="435"/>
      <c r="H50" s="435"/>
      <c r="I50" s="435"/>
      <c r="J50" s="435"/>
      <c r="K50" s="435"/>
      <c r="L50" s="435"/>
    </row>
    <row r="51" spans="1:12">
      <c r="A51" s="435"/>
      <c r="B51" s="435"/>
      <c r="C51" s="435"/>
      <c r="D51" s="435"/>
      <c r="E51" s="435"/>
      <c r="F51" s="435"/>
      <c r="G51" s="435"/>
      <c r="H51" s="435"/>
      <c r="I51" s="435"/>
      <c r="J51" s="435"/>
      <c r="K51" s="435"/>
      <c r="L51" s="435"/>
    </row>
    <row r="52" spans="1:12">
      <c r="A52" s="435"/>
      <c r="B52" s="435"/>
      <c r="C52" s="435"/>
      <c r="D52" s="435"/>
      <c r="E52" s="435"/>
      <c r="F52" s="435"/>
      <c r="G52" s="435"/>
      <c r="H52" s="435"/>
      <c r="I52" s="435"/>
      <c r="J52" s="435"/>
      <c r="K52" s="435"/>
      <c r="L52" s="435"/>
    </row>
    <row r="53" spans="1:12">
      <c r="A53" s="463"/>
      <c r="B53" s="463"/>
      <c r="C53" s="463"/>
      <c r="D53" s="463"/>
      <c r="E53" s="463"/>
      <c r="F53" s="463"/>
      <c r="G53" s="463"/>
      <c r="H53" s="463"/>
      <c r="I53" s="463"/>
      <c r="J53" s="463"/>
      <c r="K53" s="463"/>
      <c r="L53" s="463"/>
    </row>
    <row r="54" spans="1:12">
      <c r="A54" s="463"/>
      <c r="B54" s="463"/>
      <c r="C54" s="463"/>
      <c r="D54" s="463"/>
      <c r="E54" s="463"/>
      <c r="F54" s="463"/>
      <c r="G54" s="463"/>
      <c r="H54" s="463"/>
      <c r="I54" s="463"/>
      <c r="J54" s="463"/>
      <c r="K54" s="463"/>
      <c r="L54" s="463"/>
    </row>
    <row r="55" spans="1:12" ht="57.75" customHeight="1">
      <c r="A55" s="780" t="s">
        <v>320</v>
      </c>
      <c r="B55" s="928"/>
      <c r="C55" s="928"/>
      <c r="D55" s="928"/>
      <c r="E55" s="928"/>
      <c r="F55" s="928"/>
      <c r="G55" s="928"/>
      <c r="H55" s="928"/>
      <c r="I55" s="928"/>
      <c r="J55" s="928"/>
      <c r="K55" s="928"/>
      <c r="L55" s="929"/>
    </row>
    <row r="56" spans="1:12" ht="34.5" customHeight="1">
      <c r="A56" s="769" t="s">
        <v>321</v>
      </c>
      <c r="B56" s="914"/>
      <c r="C56" s="915"/>
      <c r="D56" s="777" t="s">
        <v>303</v>
      </c>
      <c r="E56" s="778"/>
      <c r="F56" s="778"/>
      <c r="G56" s="781"/>
      <c r="H56" s="782" t="s">
        <v>304</v>
      </c>
      <c r="I56" s="782"/>
      <c r="J56" s="782"/>
      <c r="K56" s="782"/>
      <c r="L56" s="916"/>
    </row>
    <row r="57" spans="1:12" ht="27" customHeight="1">
      <c r="A57" s="917"/>
      <c r="B57" s="918"/>
      <c r="C57" s="919"/>
      <c r="D57" s="783" t="s">
        <v>305</v>
      </c>
      <c r="E57" s="783"/>
      <c r="F57" s="783" t="s">
        <v>306</v>
      </c>
      <c r="G57" s="783"/>
      <c r="H57" s="784" t="s">
        <v>305</v>
      </c>
      <c r="I57" s="784"/>
      <c r="J57" s="784" t="s">
        <v>306</v>
      </c>
      <c r="K57" s="784"/>
      <c r="L57" s="920"/>
    </row>
    <row r="58" spans="1:12">
      <c r="A58" s="921"/>
      <c r="B58" s="922"/>
      <c r="C58" s="923"/>
      <c r="D58" s="250" t="s">
        <v>307</v>
      </c>
      <c r="E58" s="86" t="s">
        <v>308</v>
      </c>
      <c r="F58" s="250" t="s">
        <v>307</v>
      </c>
      <c r="G58" s="86" t="s">
        <v>308</v>
      </c>
      <c r="H58" s="250" t="s">
        <v>307</v>
      </c>
      <c r="I58" s="86" t="s">
        <v>308</v>
      </c>
      <c r="J58" s="250" t="s">
        <v>307</v>
      </c>
      <c r="K58" s="86" t="s">
        <v>308</v>
      </c>
      <c r="L58" s="920"/>
    </row>
    <row r="59" spans="1:12">
      <c r="A59" s="924"/>
      <c r="B59" s="463"/>
      <c r="C59" s="463"/>
      <c r="D59" s="119"/>
      <c r="E59" s="119"/>
      <c r="F59" s="119"/>
      <c r="G59" s="119"/>
      <c r="H59" s="119"/>
      <c r="I59" s="119"/>
      <c r="J59" s="119"/>
      <c r="K59" s="119"/>
      <c r="L59" s="920"/>
    </row>
    <row r="60" spans="1:12">
      <c r="A60" s="463"/>
      <c r="B60" s="233">
        <v>2022</v>
      </c>
      <c r="C60" s="233">
        <v>1801</v>
      </c>
      <c r="D60" s="251"/>
      <c r="E60" s="251"/>
      <c r="F60" s="252"/>
      <c r="G60" s="252"/>
      <c r="H60" s="251"/>
      <c r="I60" s="251"/>
      <c r="J60" s="252"/>
      <c r="K60" s="253"/>
      <c r="L60" s="920"/>
    </row>
    <row r="61" spans="1:12">
      <c r="A61" s="463"/>
      <c r="B61" s="233">
        <v>2023</v>
      </c>
      <c r="C61" s="233">
        <v>1802</v>
      </c>
      <c r="D61" s="251"/>
      <c r="E61" s="251"/>
      <c r="F61" s="252"/>
      <c r="G61" s="252"/>
      <c r="H61" s="251"/>
      <c r="I61" s="251"/>
      <c r="J61" s="252"/>
      <c r="K61" s="253"/>
      <c r="L61" s="920"/>
    </row>
    <row r="62" spans="1:12">
      <c r="A62" s="60"/>
      <c r="B62" s="60"/>
      <c r="C62" s="926"/>
      <c r="D62" s="926"/>
      <c r="E62" s="926"/>
      <c r="F62" s="926"/>
      <c r="G62" s="926"/>
      <c r="H62" s="926"/>
      <c r="I62" s="926"/>
      <c r="J62" s="926"/>
      <c r="K62" s="252"/>
      <c r="L62" s="927"/>
    </row>
    <row r="63" spans="1:12">
      <c r="A63" s="734" t="s">
        <v>322</v>
      </c>
      <c r="B63" s="734"/>
      <c r="C63" s="734"/>
    </row>
  </sheetData>
  <sheetProtection algorithmName="SHA-512" hashValue="sgXPUFlAZu6Y9YShuBiK/53heP7i792V14QvgurNReXR9+VewjAomPXxfy9z3KzwmJRsbPhAp/5pqheLENkKjA==" saltValue="i1x3pfFvyVSC4BPZxBPtPQ==" spinCount="100000" sheet="1" objects="1" scenarios="1" selectLockedCells="1"/>
  <dataConsolidate/>
  <mergeCells count="28">
    <mergeCell ref="J57:K57"/>
    <mergeCell ref="H37:I37"/>
    <mergeCell ref="J37:K37"/>
    <mergeCell ref="D4:G4"/>
    <mergeCell ref="H4:K4"/>
    <mergeCell ref="D5:E5"/>
    <mergeCell ref="F5:G5"/>
    <mergeCell ref="H5:I5"/>
    <mergeCell ref="J5:K5"/>
    <mergeCell ref="F37:G37"/>
    <mergeCell ref="D37:E37"/>
    <mergeCell ref="A49:L49"/>
    <mergeCell ref="A63:C63"/>
    <mergeCell ref="O39:Q39"/>
    <mergeCell ref="A3:L3"/>
    <mergeCell ref="A4:C6"/>
    <mergeCell ref="A32:L32"/>
    <mergeCell ref="A35:L35"/>
    <mergeCell ref="A36:C38"/>
    <mergeCell ref="D36:G36"/>
    <mergeCell ref="H36:K36"/>
    <mergeCell ref="A55:L55"/>
    <mergeCell ref="A56:C58"/>
    <mergeCell ref="D56:G56"/>
    <mergeCell ref="H56:K56"/>
    <mergeCell ref="D57:E57"/>
    <mergeCell ref="F57:G57"/>
    <mergeCell ref="H57:I57"/>
  </mergeCells>
  <conditionalFormatting sqref="F29 H29 H46">
    <cfRule type="cellIs" dxfId="33" priority="51" stopIfTrue="1" operator="greaterThan">
      <formula>$M29</formula>
    </cfRule>
  </conditionalFormatting>
  <conditionalFormatting sqref="J29">
    <cfRule type="cellIs" dxfId="32" priority="52" stopIfTrue="1" operator="greaterThan">
      <formula>$U29</formula>
    </cfRule>
  </conditionalFormatting>
  <conditionalFormatting sqref="G29 I29">
    <cfRule type="cellIs" dxfId="31" priority="53" stopIfTrue="1" operator="greaterThan">
      <formula>$O29</formula>
    </cfRule>
  </conditionalFormatting>
  <conditionalFormatting sqref="K29">
    <cfRule type="cellIs" dxfId="30" priority="99" stopIfTrue="1" operator="greaterThan">
      <formula>$W29</formula>
    </cfRule>
  </conditionalFormatting>
  <conditionalFormatting sqref="F46">
    <cfRule type="cellIs" dxfId="29" priority="30" stopIfTrue="1" operator="greaterThan">
      <formula>$M46</formula>
    </cfRule>
  </conditionalFormatting>
  <conditionalFormatting sqref="J46">
    <cfRule type="cellIs" dxfId="28" priority="31" stopIfTrue="1" operator="greaterThan">
      <formula>$U46</formula>
    </cfRule>
  </conditionalFormatting>
  <conditionalFormatting sqref="K46">
    <cfRule type="cellIs" dxfId="27" priority="33" stopIfTrue="1" operator="greaterThan">
      <formula>$W46</formula>
    </cfRule>
  </conditionalFormatting>
  <conditionalFormatting sqref="D30">
    <cfRule type="cellIs" dxfId="26" priority="20" stopIfTrue="1" operator="notEqual">
      <formula>$N$30</formula>
    </cfRule>
  </conditionalFormatting>
  <conditionalFormatting sqref="E30">
    <cfRule type="cellIs" dxfId="25" priority="19" stopIfTrue="1" operator="notEqual">
      <formula>$O$30</formula>
    </cfRule>
  </conditionalFormatting>
  <conditionalFormatting sqref="F30">
    <cfRule type="cellIs" dxfId="24" priority="18" stopIfTrue="1" operator="notEqual">
      <formula>$P$30</formula>
    </cfRule>
  </conditionalFormatting>
  <conditionalFormatting sqref="G30">
    <cfRule type="cellIs" dxfId="23" priority="17" stopIfTrue="1" operator="notEqual">
      <formula>$Q$30</formula>
    </cfRule>
  </conditionalFormatting>
  <conditionalFormatting sqref="H30">
    <cfRule type="cellIs" dxfId="22" priority="16" stopIfTrue="1" operator="notEqual">
      <formula>$R$30</formula>
    </cfRule>
  </conditionalFormatting>
  <conditionalFormatting sqref="I30">
    <cfRule type="cellIs" dxfId="21" priority="15" stopIfTrue="1" operator="notEqual">
      <formula>$S$30</formula>
    </cfRule>
  </conditionalFormatting>
  <conditionalFormatting sqref="J30">
    <cfRule type="cellIs" dxfId="20" priority="14" stopIfTrue="1" operator="notEqual">
      <formula>$T$30</formula>
    </cfRule>
  </conditionalFormatting>
  <conditionalFormatting sqref="K30">
    <cfRule type="cellIs" dxfId="19" priority="13" stopIfTrue="1" operator="notEqual">
      <formula>$U$30</formula>
    </cfRule>
  </conditionalFormatting>
  <conditionalFormatting sqref="D47">
    <cfRule type="cellIs" dxfId="18" priority="12" stopIfTrue="1" operator="notEqual">
      <formula>$N$30</formula>
    </cfRule>
  </conditionalFormatting>
  <conditionalFormatting sqref="E47">
    <cfRule type="cellIs" dxfId="17" priority="11" stopIfTrue="1" operator="notEqual">
      <formula>$O$30</formula>
    </cfRule>
  </conditionalFormatting>
  <conditionalFormatting sqref="F47">
    <cfRule type="cellIs" dxfId="16" priority="10" stopIfTrue="1" operator="notEqual">
      <formula>$P$30</formula>
    </cfRule>
  </conditionalFormatting>
  <conditionalFormatting sqref="G47">
    <cfRule type="cellIs" dxfId="15" priority="9" stopIfTrue="1" operator="notEqual">
      <formula>$Q$30</formula>
    </cfRule>
  </conditionalFormatting>
  <conditionalFormatting sqref="H47">
    <cfRule type="cellIs" dxfId="14" priority="8" stopIfTrue="1" operator="notEqual">
      <formula>$R$30</formula>
    </cfRule>
  </conditionalFormatting>
  <conditionalFormatting sqref="I47">
    <cfRule type="cellIs" dxfId="13" priority="7" stopIfTrue="1" operator="notEqual">
      <formula>$S$30</formula>
    </cfRule>
  </conditionalFormatting>
  <conditionalFormatting sqref="J47">
    <cfRule type="cellIs" dxfId="12" priority="6" stopIfTrue="1" operator="notEqual">
      <formula>$T$30</formula>
    </cfRule>
  </conditionalFormatting>
  <conditionalFormatting sqref="K47">
    <cfRule type="cellIs" dxfId="11" priority="5" stopIfTrue="1" operator="notEqual">
      <formula>$U$30</formula>
    </cfRule>
  </conditionalFormatting>
  <conditionalFormatting sqref="I46 G46">
    <cfRule type="cellIs" dxfId="10" priority="100" stopIfTrue="1" operator="greaterThan">
      <formula>#REF!</formula>
    </cfRule>
  </conditionalFormatting>
  <dataValidations xWindow="390" yWindow="400" count="8">
    <dataValidation type="decimal" operator="lessThan" allowBlank="1" showInputMessage="1" showErrorMessage="1" sqref="F29:G29 J29:K29 F46:G46 J46:K46" xr:uid="{00000000-0002-0000-0A00-000000000000}">
      <formula1>99999.9</formula1>
    </dataValidation>
    <dataValidation type="whole" operator="lessThan" allowBlank="1" showInputMessage="1" showErrorMessage="1" sqref="D29:E29 H29:I29 H46:I46 D61 D46:E46 E60:E61" xr:uid="{00000000-0002-0000-0A00-000001000000}">
      <formula1>99999</formula1>
    </dataValidation>
    <dataValidation type="whole" operator="lessThanOrEqual" allowBlank="1" showInputMessage="1" showErrorMessage="1" errorTitle="ATTENZIONE!" error="VALORE DI CUI NON VALIDO!" promptTitle="Attenzione!" prompt="Assicurarsi di aver selezionato un valore di spesa al quesito 5." sqref="H8:I28" xr:uid="{00000000-0002-0000-0A00-000002000000}">
      <formula1>D8</formula1>
    </dataValidation>
    <dataValidation type="whole" operator="lessThan" allowBlank="1" showInputMessage="1" showErrorMessage="1" errorTitle="ATTENZIONE!" error="VALORE IMMESSO NON VALIDO!" promptTitle="Attenzione!" prompt="Assicurarsi di aver selezionato un valore di spesa al quesito 5." sqref="D8:E28" xr:uid="{00000000-0002-0000-0A00-000003000000}">
      <formula1>9999999</formula1>
    </dataValidation>
    <dataValidation type="decimal" operator="lessThanOrEqual" allowBlank="1" showInputMessage="1" showErrorMessage="1" errorTitle="ATTENZIONE!" error="VALORE IMMESSO NON VALIDO!" sqref="F8:G28 J8:K28" xr:uid="{00000000-0002-0000-0A00-000004000000}">
      <formula1>D8</formula1>
    </dataValidation>
    <dataValidation type="whole" operator="lessThan" allowBlank="1" showInputMessage="1" showErrorMessage="1" errorTitle="ATTENZIONE!" error="VALORE IMMESSO NON VALIDO" sqref="D40:E45 D60" xr:uid="{00000000-0002-0000-0A00-000005000000}">
      <formula1>99999</formula1>
    </dataValidation>
    <dataValidation type="decimal" operator="lessThanOrEqual" showInputMessage="1" showErrorMessage="1" errorTitle="ATTENZIONE!" error="VALORE IMMESSO NON VALIDO!" sqref="F40:G45 J40:K45 F60:G61 J60:J61 K60:K62" xr:uid="{00000000-0002-0000-0A00-000006000000}">
      <formula1>D40</formula1>
    </dataValidation>
    <dataValidation type="whole" operator="lessThanOrEqual" showInputMessage="1" showErrorMessage="1" errorTitle="ATTENZIONE!" error="VALORE IMMESSO NON VALIDO O DI CUI MAGGIORE" sqref="H40:I45 H60:I61" xr:uid="{00000000-0002-0000-0A00-000007000000}">
      <formula1>D40</formula1>
    </dataValidation>
  </dataValidations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/>
  <dimension ref="A1:R11"/>
  <sheetViews>
    <sheetView showGridLines="0" workbookViewId="0">
      <selection activeCell="A16" sqref="A16"/>
    </sheetView>
  </sheetViews>
  <sheetFormatPr defaultRowHeight="12.75"/>
  <cols>
    <col min="1" max="1" width="49.5703125" customWidth="1"/>
    <col min="2" max="2" width="14.28515625" customWidth="1"/>
    <col min="3" max="3" width="8" customWidth="1"/>
    <col min="4" max="4" width="14.28515625" customWidth="1"/>
    <col min="5" max="5" width="15" customWidth="1"/>
    <col min="6" max="6" width="11.28515625" customWidth="1"/>
    <col min="7" max="7" width="4.28515625" customWidth="1"/>
    <col min="8" max="8" width="11.5703125" customWidth="1"/>
    <col min="9" max="11" width="11.28515625" customWidth="1"/>
    <col min="12" max="12" width="4.28515625" customWidth="1"/>
    <col min="13" max="13" width="7.28515625" customWidth="1"/>
  </cols>
  <sheetData>
    <row r="1" spans="1:18" ht="11.25" customHeight="1"/>
    <row r="2" spans="1:18" ht="13.5" hidden="1">
      <c r="A2" s="30"/>
      <c r="B2" s="328"/>
      <c r="I2" s="61"/>
      <c r="J2" s="61"/>
      <c r="K2" s="61"/>
      <c r="L2" s="61"/>
      <c r="M2" s="61"/>
    </row>
    <row r="3" spans="1:18" hidden="1"/>
    <row r="5" spans="1:18" ht="9" customHeight="1">
      <c r="J5" s="80"/>
      <c r="K5" s="80"/>
      <c r="L5" s="80"/>
      <c r="M5" s="80"/>
      <c r="N5" s="80"/>
      <c r="O5" s="80"/>
      <c r="P5" s="80"/>
      <c r="Q5" s="80"/>
      <c r="R5" s="80"/>
    </row>
    <row r="6" spans="1:18" hidden="1">
      <c r="J6" s="80"/>
      <c r="K6" s="80"/>
      <c r="L6" s="80"/>
      <c r="M6" s="80"/>
      <c r="N6" s="80"/>
      <c r="O6" s="80"/>
      <c r="P6" s="80"/>
      <c r="Q6" s="80"/>
      <c r="R6" s="80"/>
    </row>
    <row r="7" spans="1:18" hidden="1">
      <c r="J7" s="80"/>
      <c r="K7" s="80"/>
      <c r="L7" s="80"/>
      <c r="M7" s="80"/>
      <c r="N7" s="80"/>
      <c r="O7" s="80"/>
      <c r="P7" s="80"/>
      <c r="Q7" s="80"/>
      <c r="R7" s="80"/>
    </row>
    <row r="8" spans="1:18" hidden="1">
      <c r="J8" s="80"/>
      <c r="K8" s="80"/>
      <c r="L8" s="80"/>
      <c r="M8" s="80"/>
      <c r="N8" s="80"/>
      <c r="O8" s="80"/>
      <c r="P8" s="80"/>
      <c r="Q8" s="80"/>
      <c r="R8" s="80"/>
    </row>
    <row r="9" spans="1:18">
      <c r="J9" s="80"/>
      <c r="K9" s="80"/>
      <c r="L9" s="80"/>
      <c r="M9" s="80"/>
      <c r="N9" s="80"/>
      <c r="O9" s="80"/>
      <c r="P9" s="80"/>
      <c r="Q9" s="80"/>
      <c r="R9" s="80"/>
    </row>
    <row r="10" spans="1:18" ht="24.75" customHeight="1">
      <c r="A10" s="790" t="s">
        <v>323</v>
      </c>
      <c r="B10" s="791"/>
      <c r="C10" s="791"/>
      <c r="D10" s="791"/>
      <c r="E10" s="791"/>
      <c r="F10" s="791"/>
      <c r="G10" s="792"/>
      <c r="J10" s="80"/>
      <c r="K10" s="80"/>
      <c r="L10" s="80"/>
      <c r="M10" s="80"/>
      <c r="N10" s="80"/>
      <c r="O10" s="80"/>
      <c r="P10" s="80"/>
      <c r="Q10" s="80"/>
      <c r="R10" s="80"/>
    </row>
    <row r="11" spans="1:18">
      <c r="A11" s="790" t="s">
        <v>324</v>
      </c>
      <c r="B11" s="791"/>
      <c r="C11" s="791"/>
      <c r="D11" s="791"/>
      <c r="E11" s="791"/>
      <c r="F11" s="791"/>
      <c r="G11" s="792"/>
    </row>
  </sheetData>
  <sheetProtection algorithmName="SHA-512" hashValue="shOSJYp8MRrhXg6jqyeLY/OjIv35aoyau6kQ+DKq3hi5kFy2oYnsK0OOYz64EelPGiLkUTtZUAFtwyHEN1Rihw==" saltValue="7ZPQHneIhkuY8oBbqN2s1w==" spinCount="100000" sheet="1" selectLockedCells="1"/>
  <mergeCells count="2">
    <mergeCell ref="A11:G11"/>
    <mergeCell ref="A10:G10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9"/>
  <dimension ref="A1:AQ57"/>
  <sheetViews>
    <sheetView showGridLines="0" workbookViewId="0">
      <selection activeCell="L8" sqref="L8:M8"/>
    </sheetView>
  </sheetViews>
  <sheetFormatPr defaultColWidth="9.140625" defaultRowHeight="12"/>
  <cols>
    <col min="1" max="1" width="1.85546875" style="1" customWidth="1"/>
    <col min="2" max="2" width="24.42578125" style="1" customWidth="1"/>
    <col min="3" max="7" width="2.7109375" style="1" customWidth="1"/>
    <col min="8" max="8" width="4.5703125" style="1" customWidth="1"/>
    <col min="9" max="9" width="4.140625" style="1" customWidth="1"/>
    <col min="10" max="10" width="4.28515625" style="1" customWidth="1"/>
    <col min="11" max="11" width="3.140625" style="1" customWidth="1"/>
    <col min="12" max="12" width="15.140625" style="1" customWidth="1"/>
    <col min="13" max="18" width="2.7109375" style="1" customWidth="1"/>
    <col min="19" max="19" width="9.85546875" style="1" customWidth="1"/>
    <col min="20" max="20" width="2.7109375" style="1" customWidth="1"/>
    <col min="21" max="21" width="5" style="1" customWidth="1"/>
    <col min="22" max="22" width="2.7109375" style="1" customWidth="1"/>
    <col min="23" max="23" width="7.28515625" style="1" customWidth="1"/>
    <col min="24" max="24" width="5.85546875" style="1" customWidth="1"/>
    <col min="25" max="25" width="3.28515625" style="1" customWidth="1"/>
    <col min="26" max="26" width="2.7109375" style="1" customWidth="1"/>
    <col min="27" max="27" width="3.5703125" style="1" customWidth="1"/>
    <col min="28" max="28" width="2.7109375" style="1" customWidth="1"/>
    <col min="29" max="29" width="10.140625" style="81" hidden="1" customWidth="1"/>
    <col min="30" max="30" width="10.140625" style="1" hidden="1" customWidth="1"/>
    <col min="31" max="31" width="10.140625" style="81" hidden="1" customWidth="1"/>
    <col min="32" max="32" width="9.28515625" style="81" hidden="1" customWidth="1"/>
    <col min="33" max="34" width="10" style="81" hidden="1" customWidth="1"/>
    <col min="35" max="35" width="10" style="81" bestFit="1" customWidth="1"/>
    <col min="36" max="16384" width="9.140625" style="1"/>
  </cols>
  <sheetData>
    <row r="1" spans="1:36" ht="7.5" customHeight="1"/>
    <row r="2" spans="1:36" ht="1.5" customHeight="1">
      <c r="Q2" s="30"/>
      <c r="U2" s="31"/>
      <c r="V2" s="31"/>
      <c r="W2" s="31"/>
      <c r="X2" s="814"/>
      <c r="Y2" s="814"/>
      <c r="Z2" s="815"/>
      <c r="AA2" s="815"/>
      <c r="AB2" s="815"/>
    </row>
    <row r="3" spans="1:36" ht="7.5" hidden="1" customHeight="1">
      <c r="A3" s="463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</row>
    <row r="4" spans="1:36" ht="16.5" hidden="1" customHeight="1">
      <c r="A4" s="463"/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82"/>
      <c r="AD4" s="333"/>
      <c r="AE4" s="82"/>
      <c r="AF4" s="82"/>
      <c r="AG4" s="82"/>
      <c r="AH4" s="82"/>
      <c r="AJ4" s="6"/>
    </row>
    <row r="5" spans="1:36" ht="13.5" customHeight="1">
      <c r="A5" s="806" t="s">
        <v>325</v>
      </c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  <c r="R5" s="807"/>
      <c r="S5" s="807"/>
      <c r="T5" s="807"/>
      <c r="U5" s="807"/>
      <c r="V5" s="807"/>
      <c r="W5" s="807"/>
      <c r="X5" s="807"/>
      <c r="Y5" s="807"/>
      <c r="Z5" s="807"/>
      <c r="AA5" s="807"/>
      <c r="AB5" s="808"/>
      <c r="AC5" s="82"/>
      <c r="AD5" s="82"/>
      <c r="AE5" s="82"/>
      <c r="AF5" s="82"/>
      <c r="AG5" s="82"/>
      <c r="AH5" s="82"/>
      <c r="AJ5" s="6"/>
    </row>
    <row r="6" spans="1:36" customFormat="1" ht="19.5" customHeight="1">
      <c r="A6" s="809"/>
      <c r="B6" s="810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810"/>
      <c r="V6" s="810"/>
      <c r="W6" s="810"/>
      <c r="X6" s="810"/>
      <c r="Y6" s="810"/>
      <c r="Z6" s="810"/>
      <c r="AA6" s="810"/>
      <c r="AB6" s="811"/>
      <c r="AC6" s="494"/>
      <c r="AD6" s="83"/>
      <c r="AE6" s="83"/>
      <c r="AF6" s="83"/>
      <c r="AG6" s="83"/>
      <c r="AH6" s="83"/>
      <c r="AI6" s="80"/>
      <c r="AJ6" s="8"/>
    </row>
    <row r="7" spans="1:36" customFormat="1" ht="11.25" customHeight="1">
      <c r="A7" s="930"/>
      <c r="B7" s="931"/>
      <c r="C7" s="931"/>
      <c r="D7" s="931"/>
      <c r="E7" s="931"/>
      <c r="F7" s="931"/>
      <c r="G7" s="931"/>
      <c r="H7" s="931"/>
      <c r="I7" s="931"/>
      <c r="J7" s="931"/>
      <c r="K7" s="931"/>
      <c r="L7" s="931"/>
      <c r="M7" s="931"/>
      <c r="N7" s="931"/>
      <c r="O7" s="931"/>
      <c r="P7" s="931"/>
      <c r="Q7" s="931"/>
      <c r="R7" s="931"/>
      <c r="S7" s="931"/>
      <c r="T7" s="931"/>
      <c r="U7" s="931"/>
      <c r="V7" s="931"/>
      <c r="W7" s="931"/>
      <c r="X7" s="931"/>
      <c r="Y7" s="931"/>
      <c r="Z7" s="931"/>
      <c r="AA7" s="931"/>
      <c r="AB7" s="932"/>
      <c r="AC7" s="494"/>
      <c r="AD7" s="83"/>
      <c r="AE7" s="83"/>
      <c r="AF7" s="83"/>
      <c r="AG7" s="83"/>
      <c r="AH7" s="83"/>
      <c r="AI7" s="80"/>
      <c r="AJ7" s="8"/>
    </row>
    <row r="8" spans="1:36" customFormat="1" ht="17.45" customHeight="1">
      <c r="A8" s="107"/>
      <c r="B8" s="793" t="s">
        <v>326</v>
      </c>
      <c r="C8" s="794"/>
      <c r="D8" s="794"/>
      <c r="E8" s="795"/>
      <c r="F8" s="795"/>
      <c r="G8" s="795"/>
      <c r="H8" s="795"/>
      <c r="I8" s="795"/>
      <c r="J8" s="463"/>
      <c r="K8" s="463"/>
      <c r="L8" s="817"/>
      <c r="M8" s="818"/>
      <c r="N8" s="1"/>
      <c r="O8" s="1"/>
      <c r="P8" s="12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93"/>
      <c r="AC8" s="501"/>
      <c r="AD8" s="501">
        <f>IF(L8="si",1,IF(L8="",0,2))</f>
        <v>0</v>
      </c>
      <c r="AE8" s="501"/>
      <c r="AF8" s="501"/>
      <c r="AG8" s="501"/>
      <c r="AH8" s="83"/>
      <c r="AI8" s="80"/>
      <c r="AJ8" s="8"/>
    </row>
    <row r="9" spans="1:36" customFormat="1" ht="9.75" customHeight="1">
      <c r="A9" s="107"/>
      <c r="B9" s="1"/>
      <c r="C9" s="1"/>
      <c r="D9" s="1"/>
      <c r="E9" s="1"/>
      <c r="F9" s="1"/>
      <c r="G9" s="1"/>
      <c r="H9" s="2"/>
      <c r="I9" s="1"/>
      <c r="J9" s="1"/>
      <c r="K9" s="463"/>
      <c r="L9" s="463"/>
      <c r="M9" s="463"/>
      <c r="N9" s="1"/>
      <c r="O9" s="1"/>
      <c r="P9" s="1"/>
      <c r="Q9" s="1"/>
      <c r="R9" s="1"/>
      <c r="S9" s="1"/>
      <c r="T9" s="816" t="s">
        <v>327</v>
      </c>
      <c r="U9" s="816"/>
      <c r="V9" s="816"/>
      <c r="W9" s="321"/>
      <c r="X9" s="322"/>
      <c r="Y9" s="816" t="s">
        <v>328</v>
      </c>
      <c r="Z9" s="816"/>
      <c r="AA9" s="816"/>
      <c r="AB9" s="193"/>
      <c r="AC9" s="501"/>
      <c r="AD9" s="501"/>
      <c r="AE9" s="501"/>
      <c r="AF9" s="501"/>
      <c r="AG9" s="501"/>
      <c r="AH9" s="83"/>
      <c r="AI9" s="80"/>
      <c r="AJ9" s="8"/>
    </row>
    <row r="10" spans="1:36" customFormat="1" ht="19.5" customHeight="1">
      <c r="A10" s="106"/>
      <c r="B10" s="267" t="s">
        <v>329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  <c r="T10" s="816"/>
      <c r="U10" s="816"/>
      <c r="V10" s="816"/>
      <c r="W10" s="321"/>
      <c r="X10" s="322"/>
      <c r="Y10" s="816"/>
      <c r="Z10" s="816"/>
      <c r="AA10" s="816"/>
      <c r="AB10" s="193"/>
      <c r="AC10" s="501"/>
      <c r="AD10" s="501" t="s">
        <v>174</v>
      </c>
      <c r="AE10" s="501" t="s">
        <v>176</v>
      </c>
      <c r="AF10" s="501"/>
      <c r="AG10" s="501"/>
      <c r="AH10" s="83"/>
      <c r="AI10" s="80"/>
      <c r="AJ10" s="8"/>
    </row>
    <row r="11" spans="1:36" customFormat="1" ht="4.7" customHeight="1">
      <c r="A11" s="10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257"/>
      <c r="W11" s="257"/>
      <c r="X11" s="257"/>
      <c r="Y11" s="257"/>
      <c r="Z11" s="257"/>
      <c r="AA11" s="258"/>
      <c r="AB11" s="259"/>
      <c r="AC11" s="501"/>
      <c r="AD11" s="501"/>
      <c r="AE11" s="501"/>
      <c r="AF11" s="501"/>
      <c r="AG11" s="501"/>
      <c r="AH11" s="83"/>
      <c r="AI11" s="80"/>
      <c r="AJ11" s="8"/>
    </row>
    <row r="12" spans="1:36" customFormat="1" ht="12.75" customHeight="1">
      <c r="A12" s="106"/>
      <c r="B12" s="266" t="s">
        <v>330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463"/>
      <c r="S12" s="463"/>
      <c r="T12" s="799"/>
      <c r="U12" s="800"/>
      <c r="V12" s="801"/>
      <c r="W12" s="2"/>
      <c r="X12" s="463"/>
      <c r="Y12" s="745"/>
      <c r="Z12" s="745"/>
      <c r="AA12" s="745"/>
      <c r="AB12" s="193"/>
      <c r="AC12" s="501"/>
      <c r="AD12" s="501"/>
      <c r="AE12" s="501"/>
      <c r="AF12" s="502" t="s">
        <v>174</v>
      </c>
      <c r="AG12" s="504">
        <f>IF(T12="SI",1,0)</f>
        <v>0</v>
      </c>
      <c r="AH12" s="505"/>
      <c r="AI12" s="506"/>
      <c r="AJ12" s="8"/>
    </row>
    <row r="13" spans="1:36" customFormat="1" ht="2.25" customHeight="1">
      <c r="A13" s="106"/>
      <c r="B13" s="26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463"/>
      <c r="S13" s="463"/>
      <c r="T13" s="473"/>
      <c r="U13" s="473"/>
      <c r="V13" s="473"/>
      <c r="W13" s="2"/>
      <c r="X13" s="463"/>
      <c r="Y13" s="119"/>
      <c r="Z13" s="119"/>
      <c r="AA13" s="119"/>
      <c r="AB13" s="193"/>
      <c r="AC13" s="501"/>
      <c r="AD13" s="501"/>
      <c r="AE13" s="501"/>
      <c r="AF13" s="502" t="s">
        <v>174</v>
      </c>
      <c r="AG13" s="504">
        <f t="shared" ref="AG13:AG28" si="0">IF(T13="SI",1,0)</f>
        <v>0</v>
      </c>
      <c r="AH13" s="505"/>
      <c r="AI13" s="506"/>
      <c r="AJ13" s="8"/>
    </row>
    <row r="14" spans="1:36" customFormat="1" ht="12.75" customHeight="1">
      <c r="A14" s="106"/>
      <c r="B14" s="266" t="s">
        <v>331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463"/>
      <c r="S14" s="463"/>
      <c r="T14" s="799"/>
      <c r="U14" s="800"/>
      <c r="V14" s="801"/>
      <c r="W14" s="2"/>
      <c r="X14" s="463"/>
      <c r="Y14" s="799"/>
      <c r="Z14" s="800"/>
      <c r="AA14" s="801"/>
      <c r="AB14" s="193"/>
      <c r="AC14" s="501"/>
      <c r="AD14" s="501"/>
      <c r="AE14" s="501"/>
      <c r="AF14" s="502" t="s">
        <v>174</v>
      </c>
      <c r="AG14" s="504">
        <f t="shared" si="0"/>
        <v>0</v>
      </c>
      <c r="AH14" s="504">
        <f>IF(Y14="SI",1,0)</f>
        <v>0</v>
      </c>
      <c r="AI14" s="506"/>
      <c r="AJ14" s="8"/>
    </row>
    <row r="15" spans="1:36" customFormat="1" ht="2.25" customHeight="1">
      <c r="A15" s="106"/>
      <c r="B15" s="26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463"/>
      <c r="S15" s="463"/>
      <c r="T15" s="473"/>
      <c r="U15" s="473"/>
      <c r="V15" s="473"/>
      <c r="W15" s="2"/>
      <c r="X15" s="463"/>
      <c r="Y15" s="473"/>
      <c r="Z15" s="473"/>
      <c r="AA15" s="473"/>
      <c r="AB15" s="193"/>
      <c r="AC15" s="501"/>
      <c r="AD15" s="501"/>
      <c r="AE15" s="501"/>
      <c r="AF15" s="502" t="s">
        <v>174</v>
      </c>
      <c r="AG15" s="504">
        <f t="shared" si="0"/>
        <v>0</v>
      </c>
      <c r="AH15" s="504">
        <f t="shared" ref="AH15:AH28" si="1">IF(Y15="SI",1,0)</f>
        <v>0</v>
      </c>
      <c r="AI15" s="506"/>
      <c r="AJ15" s="8"/>
    </row>
    <row r="16" spans="1:36" customFormat="1" ht="12.75" customHeight="1">
      <c r="A16" s="106"/>
      <c r="B16" s="266" t="s">
        <v>332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463"/>
      <c r="S16" s="463"/>
      <c r="T16" s="799"/>
      <c r="U16" s="800"/>
      <c r="V16" s="801"/>
      <c r="W16" s="2"/>
      <c r="X16" s="463"/>
      <c r="Y16" s="799"/>
      <c r="Z16" s="800"/>
      <c r="AA16" s="801"/>
      <c r="AB16" s="193"/>
      <c r="AC16" s="501"/>
      <c r="AD16" s="501"/>
      <c r="AE16" s="501"/>
      <c r="AF16" s="502" t="s">
        <v>174</v>
      </c>
      <c r="AG16" s="504">
        <f t="shared" si="0"/>
        <v>0</v>
      </c>
      <c r="AH16" s="504">
        <f t="shared" si="1"/>
        <v>0</v>
      </c>
      <c r="AI16" s="506"/>
      <c r="AJ16" s="8"/>
    </row>
    <row r="17" spans="1:36" customFormat="1" ht="2.25" customHeight="1">
      <c r="A17" s="106"/>
      <c r="B17" s="26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463"/>
      <c r="S17" s="463"/>
      <c r="T17" s="473"/>
      <c r="U17" s="473"/>
      <c r="V17" s="473"/>
      <c r="W17" s="2"/>
      <c r="X17" s="473"/>
      <c r="Y17" s="473"/>
      <c r="Z17" s="473"/>
      <c r="AA17" s="473"/>
      <c r="AB17" s="193"/>
      <c r="AC17" s="501"/>
      <c r="AD17" s="501"/>
      <c r="AE17" s="501"/>
      <c r="AF17" s="502" t="s">
        <v>174</v>
      </c>
      <c r="AG17" s="504">
        <f t="shared" si="0"/>
        <v>0</v>
      </c>
      <c r="AH17" s="504">
        <f t="shared" si="1"/>
        <v>0</v>
      </c>
      <c r="AI17" s="506"/>
      <c r="AJ17" s="8"/>
    </row>
    <row r="18" spans="1:36" customFormat="1" ht="12.75" customHeight="1">
      <c r="A18" s="106"/>
      <c r="B18" s="266" t="s">
        <v>333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463"/>
      <c r="S18" s="463"/>
      <c r="T18" s="799"/>
      <c r="U18" s="800"/>
      <c r="V18" s="801"/>
      <c r="W18" s="2"/>
      <c r="X18" s="463"/>
      <c r="Y18" s="799"/>
      <c r="Z18" s="800"/>
      <c r="AA18" s="801"/>
      <c r="AB18" s="193"/>
      <c r="AC18" s="501"/>
      <c r="AD18" s="501"/>
      <c r="AE18" s="501"/>
      <c r="AF18" s="502" t="s">
        <v>174</v>
      </c>
      <c r="AG18" s="504">
        <f t="shared" si="0"/>
        <v>0</v>
      </c>
      <c r="AH18" s="504">
        <f t="shared" si="1"/>
        <v>0</v>
      </c>
      <c r="AI18" s="506"/>
      <c r="AJ18" s="8"/>
    </row>
    <row r="19" spans="1:36" customFormat="1" ht="2.25" customHeight="1">
      <c r="A19" s="106"/>
      <c r="B19" s="26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463"/>
      <c r="S19" s="463"/>
      <c r="T19" s="473"/>
      <c r="U19" s="473"/>
      <c r="V19" s="473"/>
      <c r="W19" s="2"/>
      <c r="X19" s="463"/>
      <c r="Y19" s="473"/>
      <c r="Z19" s="473"/>
      <c r="AA19" s="473"/>
      <c r="AB19" s="193"/>
      <c r="AC19" s="501"/>
      <c r="AD19" s="501"/>
      <c r="AE19" s="501"/>
      <c r="AF19" s="502" t="s">
        <v>174</v>
      </c>
      <c r="AG19" s="504">
        <f t="shared" si="0"/>
        <v>0</v>
      </c>
      <c r="AH19" s="504">
        <f t="shared" si="1"/>
        <v>0</v>
      </c>
      <c r="AI19" s="506"/>
      <c r="AJ19" s="8"/>
    </row>
    <row r="20" spans="1:36" customFormat="1" ht="12.75" customHeight="1">
      <c r="A20" s="106"/>
      <c r="B20" s="266" t="s">
        <v>334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463"/>
      <c r="S20" s="463"/>
      <c r="T20" s="799"/>
      <c r="U20" s="800"/>
      <c r="V20" s="801"/>
      <c r="W20" s="2"/>
      <c r="X20" s="463"/>
      <c r="Y20" s="799"/>
      <c r="Z20" s="800"/>
      <c r="AA20" s="801"/>
      <c r="AB20" s="193"/>
      <c r="AC20" s="501"/>
      <c r="AD20" s="501"/>
      <c r="AE20" s="501"/>
      <c r="AF20" s="502" t="s">
        <v>174</v>
      </c>
      <c r="AG20" s="504">
        <f t="shared" si="0"/>
        <v>0</v>
      </c>
      <c r="AH20" s="504">
        <f t="shared" si="1"/>
        <v>0</v>
      </c>
      <c r="AI20" s="506"/>
      <c r="AJ20" s="8"/>
    </row>
    <row r="21" spans="1:36" customFormat="1" ht="2.25" customHeight="1">
      <c r="A21" s="106"/>
      <c r="B21" s="26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463"/>
      <c r="S21" s="463"/>
      <c r="T21" s="473"/>
      <c r="U21" s="473"/>
      <c r="V21" s="473"/>
      <c r="W21" s="2"/>
      <c r="X21" s="463"/>
      <c r="Y21" s="473"/>
      <c r="Z21" s="473"/>
      <c r="AA21" s="473"/>
      <c r="AB21" s="193"/>
      <c r="AC21" s="501"/>
      <c r="AD21" s="501"/>
      <c r="AE21" s="501"/>
      <c r="AF21" s="502" t="s">
        <v>174</v>
      </c>
      <c r="AG21" s="504">
        <f t="shared" si="0"/>
        <v>0</v>
      </c>
      <c r="AH21" s="504">
        <f t="shared" si="1"/>
        <v>0</v>
      </c>
      <c r="AI21" s="506"/>
      <c r="AJ21" s="8"/>
    </row>
    <row r="22" spans="1:36" customFormat="1" ht="12.75" customHeight="1">
      <c r="A22" s="106"/>
      <c r="B22" s="266" t="s">
        <v>335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463"/>
      <c r="S22" s="463"/>
      <c r="T22" s="799"/>
      <c r="U22" s="800"/>
      <c r="V22" s="801"/>
      <c r="W22" s="2"/>
      <c r="X22" s="463"/>
      <c r="Y22" s="799"/>
      <c r="Z22" s="800"/>
      <c r="AA22" s="801"/>
      <c r="AB22" s="193"/>
      <c r="AC22" s="501"/>
      <c r="AD22" s="501"/>
      <c r="AE22" s="501"/>
      <c r="AF22" s="502" t="s">
        <v>174</v>
      </c>
      <c r="AG22" s="504">
        <f t="shared" si="0"/>
        <v>0</v>
      </c>
      <c r="AH22" s="504">
        <f t="shared" si="1"/>
        <v>0</v>
      </c>
      <c r="AI22" s="506"/>
      <c r="AJ22" s="8"/>
    </row>
    <row r="23" spans="1:36" customFormat="1" ht="2.25" customHeight="1">
      <c r="A23" s="106"/>
      <c r="B23" s="26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463"/>
      <c r="S23" s="463"/>
      <c r="T23" s="473"/>
      <c r="U23" s="473"/>
      <c r="V23" s="473"/>
      <c r="W23" s="2"/>
      <c r="X23" s="463"/>
      <c r="Y23" s="473"/>
      <c r="Z23" s="473"/>
      <c r="AA23" s="473"/>
      <c r="AB23" s="193"/>
      <c r="AC23" s="501"/>
      <c r="AD23" s="501"/>
      <c r="AE23" s="501"/>
      <c r="AF23" s="502" t="s">
        <v>174</v>
      </c>
      <c r="AG23" s="504">
        <f t="shared" si="0"/>
        <v>0</v>
      </c>
      <c r="AH23" s="504">
        <f t="shared" si="1"/>
        <v>0</v>
      </c>
      <c r="AI23" s="506"/>
      <c r="AJ23" s="8"/>
    </row>
    <row r="24" spans="1:36" customFormat="1" ht="12.75" customHeight="1">
      <c r="A24" s="106"/>
      <c r="B24" s="266" t="s">
        <v>336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463"/>
      <c r="S24" s="463"/>
      <c r="T24" s="799"/>
      <c r="U24" s="800"/>
      <c r="V24" s="801"/>
      <c r="W24" s="2"/>
      <c r="X24" s="463"/>
      <c r="Y24" s="799"/>
      <c r="Z24" s="800"/>
      <c r="AA24" s="801"/>
      <c r="AB24" s="193"/>
      <c r="AC24" s="501"/>
      <c r="AD24" s="501"/>
      <c r="AE24" s="501"/>
      <c r="AF24" s="502" t="s">
        <v>174</v>
      </c>
      <c r="AG24" s="504">
        <f t="shared" si="0"/>
        <v>0</v>
      </c>
      <c r="AH24" s="504">
        <f t="shared" si="1"/>
        <v>0</v>
      </c>
      <c r="AI24" s="506"/>
      <c r="AJ24" s="8"/>
    </row>
    <row r="25" spans="1:36" customFormat="1" ht="2.25" customHeight="1">
      <c r="A25" s="106"/>
      <c r="B25" s="26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463"/>
      <c r="S25" s="463"/>
      <c r="T25" s="473"/>
      <c r="U25" s="473"/>
      <c r="V25" s="473"/>
      <c r="W25" s="2"/>
      <c r="X25" s="463"/>
      <c r="Y25" s="473"/>
      <c r="Z25" s="473"/>
      <c r="AA25" s="473"/>
      <c r="AB25" s="193"/>
      <c r="AC25" s="501"/>
      <c r="AD25" s="501"/>
      <c r="AE25" s="501"/>
      <c r="AF25" s="502" t="s">
        <v>174</v>
      </c>
      <c r="AG25" s="504">
        <f t="shared" si="0"/>
        <v>0</v>
      </c>
      <c r="AH25" s="504">
        <f t="shared" si="1"/>
        <v>0</v>
      </c>
      <c r="AI25" s="506"/>
      <c r="AJ25" s="8"/>
    </row>
    <row r="26" spans="1:36" customFormat="1" ht="12.75" customHeight="1">
      <c r="A26" s="106"/>
      <c r="B26" s="266" t="s">
        <v>337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463"/>
      <c r="S26" s="463"/>
      <c r="T26" s="799"/>
      <c r="U26" s="800"/>
      <c r="V26" s="801"/>
      <c r="W26" s="2"/>
      <c r="X26" s="463"/>
      <c r="Y26" s="799"/>
      <c r="Z26" s="800"/>
      <c r="AA26" s="801"/>
      <c r="AB26" s="193"/>
      <c r="AC26" s="501"/>
      <c r="AD26" s="501"/>
      <c r="AE26" s="501"/>
      <c r="AF26" s="502" t="s">
        <v>174</v>
      </c>
      <c r="AG26" s="504">
        <f t="shared" si="0"/>
        <v>0</v>
      </c>
      <c r="AH26" s="504">
        <f t="shared" si="1"/>
        <v>0</v>
      </c>
      <c r="AI26" s="506"/>
      <c r="AJ26" s="8"/>
    </row>
    <row r="27" spans="1:36" customFormat="1" ht="18" customHeight="1">
      <c r="A27" s="106"/>
      <c r="B27" s="26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463"/>
      <c r="S27" s="463"/>
      <c r="T27" s="119"/>
      <c r="U27" s="119"/>
      <c r="V27" s="119"/>
      <c r="W27" s="2"/>
      <c r="X27" s="463"/>
      <c r="Y27" s="119"/>
      <c r="Z27" s="119"/>
      <c r="AA27" s="119"/>
      <c r="AB27" s="193"/>
      <c r="AC27" s="501"/>
      <c r="AD27" s="501"/>
      <c r="AE27" s="501"/>
      <c r="AF27" s="502" t="s">
        <v>174</v>
      </c>
      <c r="AG27" s="504">
        <f t="shared" si="0"/>
        <v>0</v>
      </c>
      <c r="AH27" s="504">
        <f t="shared" si="1"/>
        <v>0</v>
      </c>
      <c r="AI27" s="506"/>
      <c r="AJ27" s="8"/>
    </row>
    <row r="28" spans="1:36" customFormat="1" ht="12.75" customHeight="1">
      <c r="A28" s="106"/>
      <c r="B28" s="266" t="s">
        <v>338</v>
      </c>
      <c r="C28" s="2"/>
      <c r="D28" s="2"/>
      <c r="E28" s="2"/>
      <c r="F28" s="2"/>
      <c r="G28" s="2"/>
      <c r="H28" s="2"/>
      <c r="I28" s="2"/>
      <c r="J28" s="2"/>
      <c r="K28" s="802"/>
      <c r="L28" s="803"/>
      <c r="M28" s="803"/>
      <c r="N28" s="804"/>
      <c r="O28" s="804"/>
      <c r="P28" s="804"/>
      <c r="Q28" s="805"/>
      <c r="R28" s="463"/>
      <c r="S28" s="463"/>
      <c r="T28" s="799"/>
      <c r="U28" s="800"/>
      <c r="V28" s="801"/>
      <c r="W28" s="2"/>
      <c r="X28" s="463"/>
      <c r="Y28" s="799"/>
      <c r="Z28" s="800"/>
      <c r="AA28" s="801"/>
      <c r="AB28" s="193"/>
      <c r="AC28" s="501"/>
      <c r="AD28" s="501"/>
      <c r="AE28" s="501"/>
      <c r="AF28" s="502" t="s">
        <v>174</v>
      </c>
      <c r="AG28" s="504">
        <f t="shared" si="0"/>
        <v>0</v>
      </c>
      <c r="AH28" s="504">
        <f t="shared" si="1"/>
        <v>0</v>
      </c>
      <c r="AI28" s="506"/>
      <c r="AJ28" s="8"/>
    </row>
    <row r="29" spans="1:36" customFormat="1" ht="6" customHeight="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260"/>
      <c r="S29" s="46"/>
      <c r="T29" s="46"/>
      <c r="U29" s="46"/>
      <c r="V29" s="46"/>
      <c r="W29" s="46"/>
      <c r="X29" s="46"/>
      <c r="Y29" s="46"/>
      <c r="Z29" s="46"/>
      <c r="AA29" s="46"/>
      <c r="AB29" s="227"/>
      <c r="AC29" s="501"/>
      <c r="AD29" s="501"/>
      <c r="AE29" s="501"/>
      <c r="AF29" s="501"/>
      <c r="AG29" s="504"/>
      <c r="AH29" s="505"/>
      <c r="AI29" s="506"/>
      <c r="AJ29" s="8"/>
    </row>
    <row r="30" spans="1:36" customFormat="1" ht="5.25" customHeight="1">
      <c r="A30" s="812"/>
      <c r="B30" s="812"/>
      <c r="C30" s="812"/>
      <c r="D30" s="812"/>
      <c r="E30" s="812"/>
      <c r="F30" s="812"/>
      <c r="G30" s="812"/>
      <c r="H30" s="812"/>
      <c r="I30" s="812"/>
      <c r="J30" s="812"/>
      <c r="K30" s="812"/>
      <c r="L30" s="812"/>
      <c r="M30" s="812"/>
      <c r="N30" s="812"/>
      <c r="O30" s="812"/>
      <c r="P30" s="812"/>
      <c r="Q30" s="812"/>
      <c r="R30" s="812"/>
      <c r="S30" s="812"/>
      <c r="T30" s="812"/>
      <c r="U30" s="812"/>
      <c r="V30" s="812"/>
      <c r="W30" s="812"/>
      <c r="X30" s="812"/>
      <c r="Y30" s="812"/>
      <c r="Z30" s="812"/>
      <c r="AA30" s="812"/>
      <c r="AB30" s="812"/>
      <c r="AC30" s="501"/>
      <c r="AD30" s="501"/>
      <c r="AE30" s="501"/>
      <c r="AF30" s="501"/>
      <c r="AG30" s="501"/>
      <c r="AH30" s="83"/>
      <c r="AI30" s="80"/>
      <c r="AJ30" s="8"/>
    </row>
    <row r="31" spans="1:36" customFormat="1" ht="24" customHeight="1">
      <c r="A31" s="704" t="s">
        <v>339</v>
      </c>
      <c r="B31" s="704"/>
      <c r="C31" s="704"/>
      <c r="D31" s="704"/>
      <c r="E31" s="704"/>
      <c r="F31" s="704"/>
      <c r="G31" s="704"/>
      <c r="H31" s="704"/>
      <c r="I31" s="704"/>
      <c r="J31" s="704"/>
      <c r="K31" s="704"/>
      <c r="L31" s="704"/>
      <c r="M31" s="704"/>
      <c r="N31" s="704"/>
      <c r="O31" s="704"/>
      <c r="P31" s="704"/>
      <c r="Q31" s="704"/>
      <c r="R31" s="704"/>
      <c r="S31" s="704"/>
      <c r="T31" s="704"/>
      <c r="U31" s="704"/>
      <c r="V31" s="704"/>
      <c r="W31" s="704"/>
      <c r="X31" s="704"/>
      <c r="Y31" s="704"/>
      <c r="Z31" s="704"/>
      <c r="AA31" s="704"/>
      <c r="AB31" s="704"/>
      <c r="AC31" s="501" t="s">
        <v>174</v>
      </c>
      <c r="AD31" s="501"/>
      <c r="AE31" s="501"/>
      <c r="AF31" s="501"/>
      <c r="AG31" s="501"/>
      <c r="AH31" s="83"/>
      <c r="AI31" s="80"/>
      <c r="AJ31" s="8"/>
    </row>
    <row r="32" spans="1:36" customFormat="1" ht="9.75" customHeight="1">
      <c r="A32" s="88"/>
      <c r="B32" s="933"/>
      <c r="C32" s="933"/>
      <c r="D32" s="933"/>
      <c r="E32" s="933"/>
      <c r="F32" s="933"/>
      <c r="G32" s="933"/>
      <c r="H32" s="933"/>
      <c r="I32" s="933"/>
      <c r="J32" s="933"/>
      <c r="K32" s="933"/>
      <c r="L32" s="933"/>
      <c r="M32" s="933"/>
      <c r="N32" s="933"/>
      <c r="O32" s="933"/>
      <c r="P32" s="933"/>
      <c r="Q32" s="933"/>
      <c r="R32" s="933"/>
      <c r="S32" s="933"/>
      <c r="T32" s="933"/>
      <c r="U32" s="933"/>
      <c r="V32" s="933"/>
      <c r="W32" s="933"/>
      <c r="X32" s="933"/>
      <c r="Y32" s="933"/>
      <c r="Z32" s="933"/>
      <c r="AA32" s="933"/>
      <c r="AB32" s="933"/>
      <c r="AC32" s="501" t="s">
        <v>176</v>
      </c>
      <c r="AD32" s="501"/>
      <c r="AE32" s="501"/>
      <c r="AF32" s="501"/>
      <c r="AG32" s="501"/>
      <c r="AH32" s="83"/>
      <c r="AI32" s="80"/>
      <c r="AJ32" s="8"/>
    </row>
    <row r="33" spans="1:43" customFormat="1" ht="16.5" customHeight="1">
      <c r="A33" s="806" t="s">
        <v>340</v>
      </c>
      <c r="B33" s="807"/>
      <c r="C33" s="807"/>
      <c r="D33" s="807"/>
      <c r="E33" s="807"/>
      <c r="F33" s="807"/>
      <c r="G33" s="807"/>
      <c r="H33" s="807"/>
      <c r="I33" s="807"/>
      <c r="J33" s="807"/>
      <c r="K33" s="807"/>
      <c r="L33" s="807"/>
      <c r="M33" s="807"/>
      <c r="N33" s="807"/>
      <c r="O33" s="807"/>
      <c r="P33" s="807"/>
      <c r="Q33" s="807"/>
      <c r="R33" s="807"/>
      <c r="S33" s="807"/>
      <c r="T33" s="807"/>
      <c r="U33" s="807"/>
      <c r="V33" s="807"/>
      <c r="W33" s="807"/>
      <c r="X33" s="807"/>
      <c r="Y33" s="807"/>
      <c r="Z33" s="807"/>
      <c r="AA33" s="807"/>
      <c r="AB33" s="808"/>
      <c r="AC33" s="501"/>
      <c r="AD33" s="501"/>
      <c r="AE33" s="501"/>
      <c r="AF33" s="501"/>
      <c r="AG33" s="501"/>
      <c r="AH33" s="83"/>
      <c r="AI33" s="80"/>
      <c r="AJ33" s="8"/>
    </row>
    <row r="34" spans="1:43" customFormat="1" ht="16.5" customHeight="1">
      <c r="A34" s="809"/>
      <c r="B34" s="810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1"/>
      <c r="AC34" s="503"/>
      <c r="AD34" s="503"/>
      <c r="AE34" s="503"/>
      <c r="AF34" s="503"/>
      <c r="AG34" s="503"/>
      <c r="AH34" s="84"/>
      <c r="AI34" s="80"/>
    </row>
    <row r="35" spans="1:43" customFormat="1" ht="12.75">
      <c r="A35" s="261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262"/>
      <c r="AC35" s="503"/>
      <c r="AD35" s="503"/>
      <c r="AE35" s="503"/>
      <c r="AF35" s="503"/>
      <c r="AG35" s="503"/>
      <c r="AH35" s="84"/>
      <c r="AI35" s="80"/>
    </row>
    <row r="36" spans="1:43" customFormat="1" ht="9.75" customHeight="1">
      <c r="A36" s="10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08"/>
      <c r="U36" s="2"/>
      <c r="V36" s="2"/>
      <c r="W36" s="2"/>
      <c r="X36" s="745" t="s">
        <v>341</v>
      </c>
      <c r="Y36" s="745"/>
      <c r="Z36" s="745"/>
      <c r="AA36" s="745"/>
      <c r="AB36" s="920"/>
      <c r="AC36" s="496"/>
      <c r="AD36" s="498"/>
      <c r="AE36" s="498"/>
      <c r="AF36" s="498"/>
      <c r="AG36" s="498"/>
      <c r="AH36" s="80"/>
      <c r="AI36" s="80"/>
    </row>
    <row r="37" spans="1:43" customFormat="1" ht="12.75" customHeight="1">
      <c r="A37" s="934" t="s">
        <v>342</v>
      </c>
      <c r="B37" s="903"/>
      <c r="C37" s="903"/>
      <c r="D37" s="903"/>
      <c r="E37" s="903"/>
      <c r="F37" s="903"/>
      <c r="G37" s="903"/>
      <c r="H37" s="903"/>
      <c r="I37" s="903"/>
      <c r="J37" s="903"/>
      <c r="K37" s="903"/>
      <c r="L37" s="903"/>
      <c r="M37" s="903"/>
      <c r="N37" s="903"/>
      <c r="O37" s="903"/>
      <c r="P37" s="903"/>
      <c r="Q37" s="903"/>
      <c r="R37" s="903"/>
      <c r="S37" s="903"/>
      <c r="T37" s="903"/>
      <c r="U37" s="903"/>
      <c r="V37" s="903"/>
      <c r="W37" s="903"/>
      <c r="X37" s="2"/>
      <c r="Y37" s="263"/>
      <c r="Z37" s="317"/>
      <c r="AA37" s="317"/>
      <c r="AB37" s="193"/>
      <c r="AC37" s="496"/>
      <c r="AD37" s="498"/>
      <c r="AE37" s="498"/>
      <c r="AF37" s="498"/>
      <c r="AG37" s="498"/>
      <c r="AH37" s="80"/>
      <c r="AI37" s="80"/>
    </row>
    <row r="38" spans="1:43" customFormat="1" ht="12.75" customHeight="1">
      <c r="A38" s="224" t="s">
        <v>343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796"/>
      <c r="Y38" s="797"/>
      <c r="Z38" s="797"/>
      <c r="AA38" s="798"/>
      <c r="AB38" s="920"/>
      <c r="AC38" s="496"/>
      <c r="AD38" s="498"/>
      <c r="AE38" s="498"/>
      <c r="AF38" s="498"/>
      <c r="AG38" s="498"/>
      <c r="AH38" s="80"/>
      <c r="AI38" s="80"/>
    </row>
    <row r="39" spans="1:43" customFormat="1" ht="2.25" customHeight="1">
      <c r="A39" s="224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63"/>
      <c r="Y39" s="63"/>
      <c r="Z39" s="63"/>
      <c r="AA39" s="63"/>
      <c r="AB39" s="920"/>
      <c r="AC39" s="496"/>
      <c r="AD39" s="498"/>
      <c r="AE39" s="498"/>
      <c r="AF39" s="498"/>
      <c r="AG39" s="498"/>
      <c r="AH39" s="80"/>
      <c r="AI39" s="80"/>
    </row>
    <row r="40" spans="1:43" customFormat="1" ht="12.75">
      <c r="A40" s="224" t="s">
        <v>344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796"/>
      <c r="Y40" s="797"/>
      <c r="Z40" s="797"/>
      <c r="AA40" s="798"/>
      <c r="AB40" s="920"/>
      <c r="AC40" s="496"/>
      <c r="AD40" s="498"/>
      <c r="AE40" s="498"/>
      <c r="AF40" s="498"/>
      <c r="AG40" s="498"/>
      <c r="AH40" s="80"/>
      <c r="AI40" s="80"/>
    </row>
    <row r="41" spans="1:43" customFormat="1" ht="1.5" customHeight="1">
      <c r="A41" s="224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63"/>
      <c r="Y41" s="63"/>
      <c r="Z41" s="63"/>
      <c r="AA41" s="63"/>
      <c r="AB41" s="920"/>
      <c r="AC41" s="496"/>
      <c r="AD41" s="498"/>
      <c r="AE41" s="498"/>
      <c r="AF41" s="498"/>
      <c r="AG41" s="498"/>
      <c r="AH41" s="80"/>
      <c r="AI41" s="80"/>
    </row>
    <row r="42" spans="1:43" customFormat="1" ht="12.75">
      <c r="A42" s="224" t="s">
        <v>345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63"/>
      <c r="Y42" s="63"/>
      <c r="Z42" s="63"/>
      <c r="AA42" s="63"/>
      <c r="AB42" s="920"/>
      <c r="AC42" s="496"/>
      <c r="AD42" s="498"/>
      <c r="AE42" s="498"/>
      <c r="AF42" s="498"/>
      <c r="AG42" s="498"/>
      <c r="AH42" s="80"/>
      <c r="AI42" s="80"/>
    </row>
    <row r="43" spans="1:43" customFormat="1" ht="12.75">
      <c r="A43" s="224" t="s">
        <v>346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796"/>
      <c r="Y43" s="797"/>
      <c r="Z43" s="797"/>
      <c r="AA43" s="798"/>
      <c r="AB43" s="920"/>
      <c r="AC43" s="496"/>
      <c r="AD43" s="498"/>
      <c r="AE43" s="498"/>
      <c r="AF43" s="498"/>
      <c r="AG43" s="498"/>
      <c r="AH43" s="813"/>
      <c r="AI43" s="813"/>
      <c r="AJ43" s="813"/>
      <c r="AK43" s="813"/>
      <c r="AL43" s="813"/>
      <c r="AM43" s="813"/>
      <c r="AN43" s="813"/>
      <c r="AO43" s="813"/>
      <c r="AP43" s="813"/>
      <c r="AQ43" s="813"/>
    </row>
    <row r="44" spans="1:43" customFormat="1" ht="2.25" customHeight="1">
      <c r="A44" s="224"/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63"/>
      <c r="Y44" s="63"/>
      <c r="Z44" s="63"/>
      <c r="AA44" s="63"/>
      <c r="AB44" s="920"/>
      <c r="AC44" s="496"/>
      <c r="AD44" s="498"/>
      <c r="AE44" s="498"/>
      <c r="AF44" s="498"/>
      <c r="AG44" s="498"/>
      <c r="AH44" s="80"/>
      <c r="AI44" s="80"/>
    </row>
    <row r="45" spans="1:43" customFormat="1" ht="12.75">
      <c r="A45" s="224" t="s">
        <v>347</v>
      </c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796"/>
      <c r="Y45" s="797"/>
      <c r="Z45" s="797"/>
      <c r="AA45" s="798"/>
      <c r="AB45" s="920"/>
      <c r="AC45" s="496"/>
      <c r="AD45" s="498"/>
      <c r="AE45" s="498"/>
      <c r="AF45" s="498"/>
      <c r="AG45" s="498"/>
      <c r="AH45" s="80"/>
      <c r="AI45" s="80"/>
    </row>
    <row r="46" spans="1:43" customFormat="1" ht="1.5" customHeight="1">
      <c r="A46" s="224"/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63"/>
      <c r="Y46" s="63"/>
      <c r="Z46" s="63"/>
      <c r="AA46" s="63"/>
      <c r="AB46" s="920"/>
      <c r="AC46" s="496"/>
      <c r="AD46" s="498"/>
      <c r="AE46" s="498"/>
      <c r="AF46" s="498"/>
      <c r="AG46" s="498"/>
      <c r="AH46" s="80"/>
      <c r="AI46" s="80"/>
    </row>
    <row r="47" spans="1:43" customFormat="1" ht="12.75">
      <c r="A47" s="224" t="s">
        <v>348</v>
      </c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63"/>
      <c r="Y47" s="63"/>
      <c r="Z47" s="63"/>
      <c r="AA47" s="63"/>
      <c r="AB47" s="920"/>
      <c r="AC47" s="496"/>
      <c r="AD47" s="498"/>
      <c r="AE47" s="498"/>
      <c r="AF47" s="498"/>
      <c r="AG47" s="498"/>
      <c r="AH47" s="80"/>
      <c r="AI47" s="80"/>
    </row>
    <row r="48" spans="1:43" customFormat="1" ht="12.75">
      <c r="A48" s="224" t="s">
        <v>349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796"/>
      <c r="Y48" s="797"/>
      <c r="Z48" s="797"/>
      <c r="AA48" s="798"/>
      <c r="AB48" s="920"/>
      <c r="AC48" s="496"/>
      <c r="AD48" s="498"/>
      <c r="AE48" s="498"/>
      <c r="AF48" s="498"/>
      <c r="AG48" s="498"/>
      <c r="AH48" s="80"/>
      <c r="AI48" s="80"/>
    </row>
    <row r="49" spans="1:35" customFormat="1" ht="2.25" customHeight="1">
      <c r="A49" s="318"/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63"/>
      <c r="Y49" s="63"/>
      <c r="Z49" s="63"/>
      <c r="AA49" s="63"/>
      <c r="AB49" s="920"/>
      <c r="AC49" s="499"/>
      <c r="AD49" s="498"/>
      <c r="AE49" s="498"/>
      <c r="AF49" s="498"/>
      <c r="AG49" s="498"/>
      <c r="AH49" s="80"/>
      <c r="AI49" s="80"/>
    </row>
    <row r="50" spans="1:35" customFormat="1" ht="12.75">
      <c r="A50" s="318" t="s">
        <v>350</v>
      </c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796"/>
      <c r="Y50" s="797"/>
      <c r="Z50" s="797"/>
      <c r="AA50" s="798"/>
      <c r="AB50" s="920"/>
      <c r="AC50" s="499"/>
      <c r="AD50" s="498"/>
      <c r="AE50" s="498"/>
      <c r="AF50" s="498"/>
      <c r="AG50" s="498"/>
      <c r="AH50" s="80"/>
      <c r="AI50" s="80"/>
    </row>
    <row r="51" spans="1:35" customFormat="1" ht="1.5" customHeight="1">
      <c r="A51" s="318"/>
      <c r="B51" s="266"/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63"/>
      <c r="Y51" s="63"/>
      <c r="Z51" s="63"/>
      <c r="AA51" s="63"/>
      <c r="AB51" s="920"/>
      <c r="AC51" s="499"/>
      <c r="AD51" s="498"/>
      <c r="AE51" s="498"/>
      <c r="AF51" s="498"/>
      <c r="AG51" s="498"/>
      <c r="AH51" s="80"/>
      <c r="AI51" s="80"/>
    </row>
    <row r="52" spans="1:35" customFormat="1" ht="12.75">
      <c r="A52" s="224" t="s">
        <v>351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63"/>
      <c r="Y52" s="63"/>
      <c r="Z52" s="63"/>
      <c r="AA52" s="63"/>
      <c r="AB52" s="920"/>
      <c r="AC52" s="499"/>
      <c r="AD52" s="498"/>
      <c r="AE52" s="498"/>
      <c r="AF52" s="498"/>
      <c r="AG52" s="498"/>
      <c r="AH52" s="80"/>
      <c r="AI52" s="80"/>
    </row>
    <row r="53" spans="1:35" customFormat="1" ht="12.75">
      <c r="A53" s="319" t="s">
        <v>352</v>
      </c>
      <c r="B53" s="320"/>
      <c r="C53" s="320"/>
      <c r="D53" s="320"/>
      <c r="E53" s="320"/>
      <c r="F53" s="320"/>
      <c r="G53" s="320"/>
      <c r="H53" s="320"/>
      <c r="I53" s="320"/>
      <c r="J53" s="320"/>
      <c r="K53" s="320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796"/>
      <c r="Y53" s="797"/>
      <c r="Z53" s="797"/>
      <c r="AA53" s="798"/>
      <c r="AB53" s="920"/>
      <c r="AC53" s="499"/>
      <c r="AD53" s="498"/>
      <c r="AE53" s="498"/>
      <c r="AF53" s="498"/>
      <c r="AG53" s="498"/>
      <c r="AH53" s="80"/>
      <c r="AI53" s="80"/>
    </row>
    <row r="54" spans="1:35" customFormat="1" ht="2.25" customHeight="1">
      <c r="A54" s="319"/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266"/>
      <c r="S54" s="266"/>
      <c r="T54" s="266"/>
      <c r="U54" s="266"/>
      <c r="V54" s="266"/>
      <c r="W54" s="266"/>
      <c r="X54" s="63"/>
      <c r="Y54" s="63"/>
      <c r="Z54" s="63"/>
      <c r="AA54" s="63"/>
      <c r="AB54" s="920"/>
      <c r="AC54" s="499"/>
      <c r="AD54" s="498"/>
      <c r="AE54" s="498"/>
      <c r="AF54" s="498"/>
      <c r="AG54" s="498"/>
      <c r="AH54" s="80"/>
      <c r="AI54" s="80"/>
    </row>
    <row r="55" spans="1:35" customFormat="1" ht="12.75">
      <c r="A55" s="224" t="s">
        <v>353</v>
      </c>
      <c r="B55" s="266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796"/>
      <c r="Y55" s="797"/>
      <c r="Z55" s="797"/>
      <c r="AA55" s="798"/>
      <c r="AB55" s="920"/>
      <c r="AC55" s="499"/>
      <c r="AD55" s="498"/>
      <c r="AE55" s="498"/>
      <c r="AF55" s="498"/>
      <c r="AG55" s="498"/>
      <c r="AH55" s="80"/>
      <c r="AI55" s="80"/>
    </row>
    <row r="56" spans="1:35" customFormat="1" ht="2.25" customHeight="1">
      <c r="A56" s="106"/>
      <c r="B56" s="463"/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920"/>
      <c r="AC56" s="85"/>
      <c r="AD56" s="463"/>
      <c r="AE56" s="80"/>
      <c r="AF56" s="80"/>
      <c r="AG56" s="80"/>
      <c r="AH56" s="80"/>
      <c r="AI56" s="80"/>
    </row>
    <row r="57" spans="1:35" ht="5.25" customHeight="1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7"/>
      <c r="V57" s="48"/>
      <c r="W57" s="48"/>
      <c r="X57" s="48"/>
      <c r="Y57" s="48"/>
      <c r="Z57" s="48"/>
      <c r="AA57" s="48"/>
      <c r="AB57" s="49"/>
    </row>
  </sheetData>
  <sheetProtection algorithmName="SHA-512" hashValue="XZ1/DsnIa5ZnHOmHQMJt+6P/PD+psSprn7Qf1BIn44UAJhJFuWHnnM17HAwxF1ZUECfwQgJgTuqW4LFE4DFUtA==" saltValue="qiD4axfA7InzGhNBBn2PcQ==" spinCount="100000" sheet="1" objects="1" scenarios="1" selectLockedCells="1"/>
  <mergeCells count="40">
    <mergeCell ref="AH43:AQ43"/>
    <mergeCell ref="X36:AA36"/>
    <mergeCell ref="X2:AB2"/>
    <mergeCell ref="T12:V12"/>
    <mergeCell ref="A7:AB7"/>
    <mergeCell ref="T14:V14"/>
    <mergeCell ref="T16:V16"/>
    <mergeCell ref="A5:AB6"/>
    <mergeCell ref="T9:V10"/>
    <mergeCell ref="L8:M8"/>
    <mergeCell ref="Y12:AA12"/>
    <mergeCell ref="Y14:AA14"/>
    <mergeCell ref="Y9:AA10"/>
    <mergeCell ref="Y16:AA16"/>
    <mergeCell ref="Y18:AA18"/>
    <mergeCell ref="T18:V18"/>
    <mergeCell ref="X43:AA43"/>
    <mergeCell ref="X38:AA38"/>
    <mergeCell ref="A33:AB34"/>
    <mergeCell ref="T28:V28"/>
    <mergeCell ref="T22:V22"/>
    <mergeCell ref="Y24:AA24"/>
    <mergeCell ref="A30:AB30"/>
    <mergeCell ref="Y26:AA26"/>
    <mergeCell ref="B8:I8"/>
    <mergeCell ref="X55:AA55"/>
    <mergeCell ref="T24:V24"/>
    <mergeCell ref="A31:AB31"/>
    <mergeCell ref="X40:AA40"/>
    <mergeCell ref="Y20:AA20"/>
    <mergeCell ref="Y22:AA22"/>
    <mergeCell ref="A37:W37"/>
    <mergeCell ref="Y28:AA28"/>
    <mergeCell ref="T26:V26"/>
    <mergeCell ref="K28:Q28"/>
    <mergeCell ref="X50:AA50"/>
    <mergeCell ref="X45:AA45"/>
    <mergeCell ref="X53:AA53"/>
    <mergeCell ref="X48:AA48"/>
    <mergeCell ref="T20:V20"/>
  </mergeCells>
  <phoneticPr fontId="10" type="noConversion"/>
  <conditionalFormatting sqref="T12:V12">
    <cfRule type="expression" dxfId="9" priority="4">
      <formula>$AD$8=1</formula>
    </cfRule>
  </conditionalFormatting>
  <conditionalFormatting sqref="Y28:AA28 T28:V28 K28:M28 Y14:AA14 T14:V14 T16:V16 T18:V18 T20:V20 T22:V22 T24:V24 T26:V26 Y16:AA16 Y18:AA18 Y20:AA20 Y22:AA22 Y24:AA24 Y26:AA26">
    <cfRule type="expression" dxfId="8" priority="3">
      <formula>$AD$8=1</formula>
    </cfRule>
  </conditionalFormatting>
  <conditionalFormatting sqref="T28:V28">
    <cfRule type="expression" dxfId="7" priority="2">
      <formula>$K$28=""</formula>
    </cfRule>
  </conditionalFormatting>
  <conditionalFormatting sqref="Y28:AA28">
    <cfRule type="expression" dxfId="6" priority="1">
      <formula>$K$28=""</formula>
    </cfRule>
  </conditionalFormatting>
  <dataValidations count="13">
    <dataValidation type="textLength" allowBlank="1" showInputMessage="1" showErrorMessage="1" sqref="AH43:AQ43" xr:uid="{00000000-0002-0000-0C00-000000000000}">
      <formula1>0</formula1>
      <formula2>30</formula2>
    </dataValidation>
    <dataValidation type="whole" operator="greaterThanOrEqual" allowBlank="1" showInputMessage="1" showErrorMessage="1" errorTitle="ATTENZIONE!" error="VALORE IMMESSO NON VALIDO!" sqref="X53:AA53 X55:AA55 X50:AA50 X48:AA48 X45:AA45 X43:AA43 X38:AB38 X40:AA40" xr:uid="{00000000-0002-0000-0C00-000001000000}">
      <formula1>0</formula1>
    </dataValidation>
    <dataValidation type="list" allowBlank="1" showInputMessage="1" showErrorMessage="1" sqref="T12:V12" xr:uid="{00000000-0002-0000-0C00-000002000000}">
      <formula1>$AF$12</formula1>
    </dataValidation>
    <dataValidation type="list" allowBlank="1" showInputMessage="1" showErrorMessage="1" sqref="T14:V14 Y14:AA14" xr:uid="{00000000-0002-0000-0C00-000003000000}">
      <formula1>$AF$14</formula1>
    </dataValidation>
    <dataValidation type="list" allowBlank="1" showInputMessage="1" showErrorMessage="1" sqref="T16:V16 Y16:AA16" xr:uid="{00000000-0002-0000-0C00-000004000000}">
      <formula1>$AF$16</formula1>
    </dataValidation>
    <dataValidation type="list" allowBlank="1" showInputMessage="1" showErrorMessage="1" sqref="T18:V18 Y18:AA18" xr:uid="{00000000-0002-0000-0C00-000005000000}">
      <formula1>$AF$18</formula1>
    </dataValidation>
    <dataValidation type="list" allowBlank="1" showInputMessage="1" showErrorMessage="1" sqref="T20:V20 Y20:AA20" xr:uid="{00000000-0002-0000-0C00-000006000000}">
      <formula1>$AF$20</formula1>
    </dataValidation>
    <dataValidation type="list" allowBlank="1" showInputMessage="1" showErrorMessage="1" sqref="T22:V22 Y22:AA22" xr:uid="{00000000-0002-0000-0C00-000007000000}">
      <formula1>$AF$22</formula1>
    </dataValidation>
    <dataValidation type="list" allowBlank="1" showInputMessage="1" showErrorMessage="1" sqref="T24:V24 Y24:AA24" xr:uid="{00000000-0002-0000-0C00-000008000000}">
      <formula1>$AF$24</formula1>
    </dataValidation>
    <dataValidation type="list" allowBlank="1" showInputMessage="1" showErrorMessage="1" sqref="T26:V26 Y26:AA26" xr:uid="{00000000-0002-0000-0C00-000009000000}">
      <formula1>$AF$26</formula1>
    </dataValidation>
    <dataValidation type="list" allowBlank="1" showInputMessage="1" showErrorMessage="1" sqref="T28:V28 Y28:AA28" xr:uid="{00000000-0002-0000-0C00-00000A000000}">
      <formula1>$AF$28</formula1>
    </dataValidation>
    <dataValidation type="list" allowBlank="1" showInputMessage="1" showErrorMessage="1" sqref="K8:M9" xr:uid="{00000000-0002-0000-0C00-00000B000000}">
      <formula1>$AD$10:$AE$10</formula1>
    </dataValidation>
    <dataValidation type="textLength" operator="lessThan" allowBlank="1" showInputMessage="1" showErrorMessage="1" sqref="K28:M28" xr:uid="{00000000-0002-0000-0C00-00000C000000}">
      <formula1>30</formula1>
    </dataValidation>
  </dataValidations>
  <pageMargins left="0.38" right="0.32" top="0.55118110236220474" bottom="0.47" header="0.31496062992125984" footer="0.56000000000000005"/>
  <pageSetup paperSize="9" orientation="portrait" horizontalDpi="300" verticalDpi="300" r:id="rId1"/>
  <headerFooter alignWithMargins="0">
    <oddFooter>&amp;C7</oddFooter>
  </headerFooter>
  <cellWatches>
    <cellWatch r="T12"/>
  </cellWatche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9">
    <pageSetUpPr fitToPage="1"/>
  </sheetPr>
  <dimension ref="A1:AE36"/>
  <sheetViews>
    <sheetView showGridLines="0" topLeftCell="A10" zoomScale="90" zoomScaleNormal="90" zoomScaleSheetLayoutView="100" workbookViewId="0">
      <selection activeCell="R29" sqref="R29:U29"/>
    </sheetView>
  </sheetViews>
  <sheetFormatPr defaultColWidth="9.140625" defaultRowHeight="15"/>
  <cols>
    <col min="1" max="4" width="2.7109375" style="24" customWidth="1"/>
    <col min="5" max="5" width="40" style="24" customWidth="1"/>
    <col min="6" max="7" width="2.7109375" style="24" customWidth="1"/>
    <col min="8" max="8" width="5.5703125" style="24" customWidth="1"/>
    <col min="9" max="9" width="2.7109375" style="24" customWidth="1"/>
    <col min="10" max="10" width="34.5703125" style="24" customWidth="1"/>
    <col min="11" max="14" width="2.7109375" style="24" customWidth="1"/>
    <col min="15" max="15" width="2.85546875" style="24" customWidth="1"/>
    <col min="16" max="16" width="2.140625" style="24" customWidth="1"/>
    <col min="17" max="17" width="8.5703125" style="24" customWidth="1"/>
    <col min="18" max="19" width="4" style="24" customWidth="1"/>
    <col min="20" max="20" width="4.85546875" style="24" customWidth="1"/>
    <col min="21" max="21" width="4.5703125" style="24" customWidth="1"/>
    <col min="22" max="22" width="3.140625" style="24" customWidth="1"/>
    <col min="23" max="24" width="2.7109375" style="24" customWidth="1"/>
    <col min="25" max="25" width="0" style="3" hidden="1" customWidth="1"/>
    <col min="26" max="26" width="24.42578125" style="80" hidden="1" customWidth="1"/>
    <col min="27" max="27" width="16.5703125" style="80" customWidth="1"/>
    <col min="28" max="31" width="9.140625" style="80"/>
  </cols>
  <sheetData>
    <row r="1" spans="1:31" ht="3.75" customHeight="1">
      <c r="A1" s="463"/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</row>
    <row r="2" spans="1:31" s="1" customFormat="1" ht="6" customHeight="1">
      <c r="P2" s="31"/>
      <c r="Q2" s="31"/>
      <c r="R2" s="31"/>
      <c r="S2" s="329"/>
      <c r="T2" s="831"/>
      <c r="U2" s="831"/>
      <c r="V2" s="831"/>
      <c r="W2" s="831"/>
      <c r="X2" s="831"/>
      <c r="Y2" s="463"/>
      <c r="Z2" s="81"/>
      <c r="AA2" s="81"/>
      <c r="AB2" s="81"/>
      <c r="AC2" s="81"/>
      <c r="AD2" s="81"/>
      <c r="AE2" s="81"/>
    </row>
    <row r="3" spans="1:31" s="1" customFormat="1" ht="17.25" hidden="1" customHeight="1">
      <c r="P3" s="31"/>
      <c r="Q3" s="31"/>
      <c r="R3" s="31"/>
      <c r="S3" s="31"/>
      <c r="T3" s="31"/>
      <c r="U3" s="31"/>
      <c r="V3" s="31"/>
      <c r="W3" s="31"/>
      <c r="X3" s="31"/>
      <c r="Y3" s="463"/>
      <c r="Z3" s="81"/>
      <c r="AA3" s="81"/>
      <c r="AB3" s="81"/>
      <c r="AC3" s="81"/>
      <c r="AD3" s="81"/>
      <c r="AE3" s="81"/>
    </row>
    <row r="4" spans="1:31" s="1" customFormat="1" ht="6" customHeight="1">
      <c r="Z4" s="81"/>
      <c r="AA4" s="81"/>
      <c r="AB4" s="81"/>
      <c r="AC4" s="81"/>
      <c r="AD4" s="81"/>
      <c r="AE4" s="81"/>
    </row>
    <row r="5" spans="1:31" ht="34.5" customHeight="1">
      <c r="A5" s="832" t="s">
        <v>354</v>
      </c>
      <c r="B5" s="833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4"/>
      <c r="Y5" s="463"/>
    </row>
    <row r="6" spans="1:31" ht="4.5" customHeight="1">
      <c r="A6" s="10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28"/>
      <c r="Q6" s="1"/>
      <c r="R6" s="1"/>
      <c r="S6" s="1"/>
      <c r="T6" s="835"/>
      <c r="U6" s="835"/>
      <c r="V6" s="835"/>
      <c r="W6" s="835"/>
      <c r="X6" s="193"/>
      <c r="Y6" s="1"/>
    </row>
    <row r="7" spans="1:31" ht="3.75" customHeight="1">
      <c r="A7" s="104"/>
      <c r="B7" s="3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28"/>
      <c r="Q7" s="1"/>
      <c r="R7" s="1"/>
      <c r="S7" s="1"/>
      <c r="T7" s="120"/>
      <c r="U7" s="120"/>
      <c r="V7" s="120"/>
      <c r="W7" s="120"/>
      <c r="X7" s="193"/>
      <c r="Y7" s="1"/>
    </row>
    <row r="8" spans="1:31" ht="21" customHeight="1">
      <c r="A8" s="299"/>
      <c r="B8" s="298" t="s">
        <v>355</v>
      </c>
      <c r="C8" s="298"/>
      <c r="D8" s="298"/>
      <c r="E8" s="29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28"/>
      <c r="R8" s="836"/>
      <c r="S8" s="837"/>
      <c r="T8" s="837"/>
      <c r="U8" s="838"/>
      <c r="V8" s="1"/>
      <c r="W8" s="1"/>
      <c r="X8" s="193"/>
      <c r="Y8" s="1"/>
      <c r="Z8" s="73"/>
      <c r="AA8" s="73"/>
    </row>
    <row r="9" spans="1:31" ht="21" customHeight="1">
      <c r="A9" s="299"/>
      <c r="B9" s="298" t="s">
        <v>356</v>
      </c>
      <c r="C9" s="298"/>
      <c r="D9" s="298"/>
      <c r="E9" s="29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93"/>
      <c r="Y9" s="463"/>
      <c r="Z9" s="73"/>
      <c r="AA9" s="70"/>
    </row>
    <row r="10" spans="1:31" ht="7.5" customHeight="1">
      <c r="A10" s="299"/>
      <c r="B10" s="298"/>
      <c r="C10" s="298"/>
      <c r="D10" s="298"/>
      <c r="E10" s="29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93"/>
      <c r="Y10" s="463"/>
    </row>
    <row r="11" spans="1:31" ht="17.25" customHeight="1">
      <c r="A11" s="299"/>
      <c r="B11" s="298"/>
      <c r="C11" s="298"/>
      <c r="D11" s="298" t="s">
        <v>357</v>
      </c>
      <c r="E11" s="298" t="s">
        <v>358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28"/>
      <c r="R11" s="822"/>
      <c r="S11" s="822"/>
      <c r="T11" s="822"/>
      <c r="U11" s="822"/>
      <c r="V11" s="1"/>
      <c r="W11" s="1"/>
      <c r="X11" s="193"/>
      <c r="Y11" s="463"/>
      <c r="Z11" s="80" t="str">
        <f>UPPER(B32)</f>
        <v/>
      </c>
    </row>
    <row r="12" spans="1:31" ht="17.25" customHeight="1">
      <c r="A12" s="299"/>
      <c r="B12" s="298"/>
      <c r="C12" s="298"/>
      <c r="D12" s="298" t="s">
        <v>359</v>
      </c>
      <c r="E12" s="298" t="s">
        <v>360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28"/>
      <c r="R12" s="822"/>
      <c r="S12" s="822"/>
      <c r="T12" s="822"/>
      <c r="U12" s="822"/>
      <c r="V12" s="1"/>
      <c r="W12" s="1"/>
      <c r="X12" s="193"/>
      <c r="Y12" s="463"/>
    </row>
    <row r="13" spans="1:31" ht="17.25" customHeight="1">
      <c r="A13" s="299"/>
      <c r="B13" s="298"/>
      <c r="C13" s="298"/>
      <c r="D13" s="298" t="s">
        <v>361</v>
      </c>
      <c r="E13" s="298" t="s">
        <v>362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28"/>
      <c r="R13" s="822"/>
      <c r="S13" s="822"/>
      <c r="T13" s="822"/>
      <c r="U13" s="822"/>
      <c r="V13" s="1"/>
      <c r="W13" s="1"/>
      <c r="X13" s="193"/>
      <c r="Y13" s="463"/>
    </row>
    <row r="14" spans="1:31" ht="17.25" customHeight="1">
      <c r="A14" s="299"/>
      <c r="B14" s="298"/>
      <c r="C14" s="298"/>
      <c r="D14" s="298" t="s">
        <v>363</v>
      </c>
      <c r="E14" s="298" t="s">
        <v>364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28"/>
      <c r="R14" s="822"/>
      <c r="S14" s="822"/>
      <c r="T14" s="822"/>
      <c r="U14" s="822"/>
      <c r="V14" s="1"/>
      <c r="W14" s="1"/>
      <c r="X14" s="193"/>
      <c r="Y14" s="463"/>
    </row>
    <row r="15" spans="1:31" ht="17.25" customHeight="1">
      <c r="A15" s="299"/>
      <c r="B15" s="298"/>
      <c r="C15" s="298"/>
      <c r="D15" s="298" t="s">
        <v>365</v>
      </c>
      <c r="E15" s="298" t="s">
        <v>366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28"/>
      <c r="R15" s="822"/>
      <c r="S15" s="822"/>
      <c r="T15" s="822"/>
      <c r="U15" s="822"/>
      <c r="V15" s="1"/>
      <c r="W15" s="1"/>
      <c r="X15" s="193"/>
      <c r="Y15" s="463"/>
    </row>
    <row r="16" spans="1:31" ht="17.25" customHeight="1">
      <c r="A16" s="299"/>
      <c r="B16" s="298"/>
      <c r="C16" s="298"/>
      <c r="D16" s="298" t="s">
        <v>367</v>
      </c>
      <c r="E16" s="298" t="s">
        <v>368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28"/>
      <c r="R16" s="822"/>
      <c r="S16" s="822"/>
      <c r="T16" s="822"/>
      <c r="U16" s="822"/>
      <c r="V16" s="1"/>
      <c r="W16" s="1"/>
      <c r="X16" s="193"/>
      <c r="Y16" s="463"/>
    </row>
    <row r="17" spans="1:29" ht="17.25" customHeight="1">
      <c r="A17" s="299"/>
      <c r="B17" s="298"/>
      <c r="C17" s="298"/>
      <c r="D17" s="298" t="s">
        <v>369</v>
      </c>
      <c r="E17" s="298" t="s">
        <v>370</v>
      </c>
      <c r="F17" s="1"/>
      <c r="G17" s="1"/>
      <c r="H17" s="1"/>
      <c r="I17" s="819"/>
      <c r="J17" s="820"/>
      <c r="K17" s="820"/>
      <c r="L17" s="820"/>
      <c r="M17" s="820"/>
      <c r="N17" s="820"/>
      <c r="O17" s="820"/>
      <c r="P17" s="821"/>
      <c r="Q17" s="128"/>
      <c r="R17" s="822"/>
      <c r="S17" s="822"/>
      <c r="T17" s="822"/>
      <c r="U17" s="822"/>
      <c r="V17" s="1"/>
      <c r="W17" s="1"/>
      <c r="X17" s="193"/>
      <c r="Y17" s="463"/>
    </row>
    <row r="18" spans="1:29" ht="12" customHeight="1">
      <c r="A18" s="299"/>
      <c r="B18" s="298"/>
      <c r="C18" s="298"/>
      <c r="D18" s="298"/>
      <c r="E18" s="29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93"/>
      <c r="Y18" s="463"/>
    </row>
    <row r="19" spans="1:29" ht="3.75" customHeight="1">
      <c r="A19" s="265"/>
      <c r="B19" s="267"/>
      <c r="C19" s="266"/>
      <c r="D19" s="266"/>
      <c r="E19" s="266"/>
      <c r="F19" s="2"/>
      <c r="G19" s="2"/>
      <c r="H19" s="2"/>
      <c r="I19" s="2"/>
      <c r="J19" s="2"/>
      <c r="K19" s="2"/>
      <c r="L19" s="2"/>
      <c r="M19" s="2"/>
      <c r="N19" s="2"/>
      <c r="O19" s="2"/>
      <c r="P19" s="108"/>
      <c r="Q19" s="2"/>
      <c r="R19" s="2"/>
      <c r="S19" s="2"/>
      <c r="T19" s="119"/>
      <c r="U19" s="119"/>
      <c r="V19" s="119"/>
      <c r="W19" s="119"/>
      <c r="X19" s="105"/>
      <c r="Y19" s="1"/>
    </row>
    <row r="20" spans="1:29" ht="13.5" customHeight="1">
      <c r="A20" s="264"/>
      <c r="B20" s="298" t="s">
        <v>371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"/>
      <c r="R20" s="823"/>
      <c r="S20" s="824"/>
      <c r="T20" s="824"/>
      <c r="U20" s="825"/>
      <c r="V20" s="2"/>
      <c r="W20" s="2"/>
      <c r="X20" s="105"/>
      <c r="Y20" s="463"/>
    </row>
    <row r="21" spans="1:29" ht="7.5" customHeight="1">
      <c r="A21" s="264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"/>
      <c r="R21" s="63"/>
      <c r="S21" s="63"/>
      <c r="T21" s="63"/>
      <c r="U21" s="63"/>
      <c r="V21" s="2"/>
      <c r="W21" s="2"/>
      <c r="X21" s="105"/>
      <c r="Y21" s="463"/>
    </row>
    <row r="22" spans="1:29" ht="19.5" customHeight="1">
      <c r="A22" s="264"/>
      <c r="B22" s="830" t="s">
        <v>372</v>
      </c>
      <c r="C22" s="830"/>
      <c r="D22" s="830"/>
      <c r="E22" s="830"/>
      <c r="F22" s="830"/>
      <c r="G22" s="830"/>
      <c r="H22" s="830"/>
      <c r="I22" s="830"/>
      <c r="J22" s="830"/>
      <c r="K22" s="830"/>
      <c r="L22" s="830"/>
      <c r="M22" s="830"/>
      <c r="N22" s="830"/>
      <c r="O22" s="830"/>
      <c r="P22" s="830"/>
      <c r="Q22" s="2"/>
      <c r="R22" s="823"/>
      <c r="S22" s="824"/>
      <c r="T22" s="824"/>
      <c r="U22" s="825"/>
      <c r="V22" s="2"/>
      <c r="W22" s="2"/>
      <c r="X22" s="105"/>
      <c r="Y22" s="463"/>
    </row>
    <row r="23" spans="1:29" ht="8.25" customHeight="1">
      <c r="A23" s="264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"/>
      <c r="R23" s="63"/>
      <c r="S23" s="63"/>
      <c r="T23" s="63"/>
      <c r="U23" s="63"/>
      <c r="V23" s="2"/>
      <c r="W23" s="2"/>
      <c r="X23" s="105"/>
      <c r="Y23" s="463"/>
    </row>
    <row r="24" spans="1:29" ht="13.5" customHeight="1">
      <c r="A24" s="264"/>
      <c r="B24" s="298" t="s">
        <v>373</v>
      </c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"/>
      <c r="R24" s="823"/>
      <c r="S24" s="824"/>
      <c r="T24" s="824"/>
      <c r="U24" s="825"/>
      <c r="V24" s="2"/>
      <c r="W24" s="2"/>
      <c r="X24" s="105"/>
      <c r="Y24" s="463"/>
    </row>
    <row r="25" spans="1:29" ht="7.5" customHeight="1">
      <c r="A25" s="264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"/>
      <c r="R25" s="63"/>
      <c r="S25" s="63"/>
      <c r="T25" s="63"/>
      <c r="U25" s="63"/>
      <c r="V25" s="2"/>
      <c r="W25" s="2"/>
      <c r="X25" s="105"/>
      <c r="Y25" s="463"/>
    </row>
    <row r="26" spans="1:29" ht="27" customHeight="1">
      <c r="A26" s="264"/>
      <c r="B26" s="830" t="s">
        <v>374</v>
      </c>
      <c r="C26" s="830"/>
      <c r="D26" s="830"/>
      <c r="E26" s="830"/>
      <c r="F26" s="830"/>
      <c r="G26" s="830"/>
      <c r="H26" s="830"/>
      <c r="I26" s="830"/>
      <c r="J26" s="830"/>
      <c r="K26" s="830"/>
      <c r="L26" s="830"/>
      <c r="M26" s="830"/>
      <c r="N26" s="830"/>
      <c r="O26" s="830"/>
      <c r="P26" s="830"/>
      <c r="Q26" s="2"/>
      <c r="R26" s="823"/>
      <c r="S26" s="824"/>
      <c r="T26" s="824"/>
      <c r="U26" s="825"/>
      <c r="V26" s="2"/>
      <c r="W26" s="2"/>
      <c r="X26" s="105"/>
      <c r="Y26" s="463"/>
    </row>
    <row r="27" spans="1:29" ht="7.5" customHeight="1">
      <c r="A27" s="264"/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"/>
      <c r="R27" s="63"/>
      <c r="S27" s="63"/>
      <c r="T27" s="63"/>
      <c r="U27" s="63"/>
      <c r="V27" s="2"/>
      <c r="W27" s="2"/>
      <c r="X27" s="105"/>
      <c r="Y27" s="463"/>
    </row>
    <row r="28" spans="1:29" ht="7.5" customHeight="1">
      <c r="A28" s="264"/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"/>
      <c r="R28" s="63"/>
      <c r="S28" s="63"/>
      <c r="T28" s="63"/>
      <c r="U28" s="63"/>
      <c r="V28" s="2"/>
      <c r="W28" s="2"/>
      <c r="X28" s="105"/>
      <c r="Y28" s="463"/>
    </row>
    <row r="29" spans="1:29" ht="13.5" customHeight="1">
      <c r="A29" s="264"/>
      <c r="B29" s="298" t="s">
        <v>375</v>
      </c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"/>
      <c r="R29" s="823"/>
      <c r="S29" s="824"/>
      <c r="T29" s="824"/>
      <c r="U29" s="825"/>
      <c r="V29" s="2"/>
      <c r="W29" s="2"/>
      <c r="X29" s="105"/>
      <c r="Y29" s="463"/>
    </row>
    <row r="30" spans="1:29" ht="19.5" customHeight="1">
      <c r="A30" s="10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05"/>
      <c r="Y30" s="463"/>
    </row>
    <row r="31" spans="1:29" ht="20.25" customHeight="1">
      <c r="A31" s="106"/>
      <c r="B31" s="707" t="s">
        <v>376</v>
      </c>
      <c r="C31" s="707"/>
      <c r="D31" s="707"/>
      <c r="E31" s="707"/>
      <c r="F31" s="707"/>
      <c r="G31" s="707"/>
      <c r="H31" s="707"/>
      <c r="I31" s="707"/>
      <c r="J31" s="707"/>
      <c r="K31" s="707"/>
      <c r="L31" s="707"/>
      <c r="M31" s="707"/>
      <c r="N31" s="707"/>
      <c r="O31" s="707"/>
      <c r="P31" s="707"/>
      <c r="Q31" s="707"/>
      <c r="R31" s="707"/>
      <c r="S31" s="2"/>
      <c r="T31" s="826"/>
      <c r="U31" s="827"/>
      <c r="V31" s="463"/>
      <c r="W31" s="463"/>
      <c r="X31" s="105"/>
      <c r="Y31" s="506">
        <f>IF(T31="SI",1,IF(T31="",0,2))</f>
        <v>0</v>
      </c>
    </row>
    <row r="32" spans="1:29" ht="21" customHeight="1">
      <c r="A32" s="924"/>
      <c r="B32" s="707"/>
      <c r="C32" s="707"/>
      <c r="D32" s="707"/>
      <c r="E32" s="707"/>
      <c r="F32" s="707"/>
      <c r="G32" s="707"/>
      <c r="H32" s="707"/>
      <c r="I32" s="707"/>
      <c r="J32" s="707"/>
      <c r="K32" s="707"/>
      <c r="L32" s="707"/>
      <c r="M32" s="707"/>
      <c r="N32" s="707"/>
      <c r="O32" s="707"/>
      <c r="P32" s="707"/>
      <c r="Q32" s="707"/>
      <c r="R32" s="707"/>
      <c r="S32" s="2"/>
      <c r="T32" s="828"/>
      <c r="U32" s="829"/>
      <c r="V32" s="463"/>
      <c r="W32" s="463"/>
      <c r="X32" s="105"/>
      <c r="Y32" s="463"/>
      <c r="AB32" s="80" t="s">
        <v>174</v>
      </c>
      <c r="AC32" s="80" t="s">
        <v>176</v>
      </c>
    </row>
    <row r="33" spans="1:25" ht="3" customHeight="1">
      <c r="A33" s="924"/>
      <c r="B33" s="46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463"/>
      <c r="S33" s="2"/>
      <c r="T33" s="2"/>
      <c r="U33" s="2"/>
      <c r="V33" s="463"/>
      <c r="W33" s="463"/>
      <c r="X33" s="105"/>
      <c r="Y33" s="463"/>
    </row>
    <row r="34" spans="1:25" ht="3" customHeight="1">
      <c r="A34" s="925"/>
      <c r="B34" s="926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926"/>
      <c r="S34" s="109"/>
      <c r="T34" s="109"/>
      <c r="U34" s="109"/>
      <c r="V34" s="926"/>
      <c r="W34" s="926"/>
      <c r="X34" s="209"/>
      <c r="Y34" s="463"/>
    </row>
    <row r="35" spans="1:25" ht="11.25" customHeight="1">
      <c r="A35" s="463"/>
      <c r="B35" s="46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463"/>
      <c r="S35" s="2"/>
      <c r="T35" s="2"/>
      <c r="U35" s="2"/>
      <c r="V35" s="463"/>
      <c r="W35" s="463"/>
      <c r="X35" s="2"/>
      <c r="Y35" s="463"/>
    </row>
    <row r="36" spans="1:25" ht="3" customHeight="1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S36" s="22"/>
      <c r="T36" s="22"/>
      <c r="U36" s="22"/>
      <c r="X36" s="22"/>
      <c r="Y36" s="463"/>
    </row>
  </sheetData>
  <sheetProtection algorithmName="SHA-512" hashValue="92T6Mxlvoy1r0FOTu9ICnNbe/Se0aeqgXyQa7Wa82jgYVfqDKFp3JamIcx3W0Zq6v10bKZwFwrSWNqhN5Qj1/w==" saltValue="uA2k1/EHZn7OxfqyLL2cXA==" spinCount="100000" sheet="1" objects="1" scenarios="1" selectLockedCells="1"/>
  <mergeCells count="21">
    <mergeCell ref="T2:X2"/>
    <mergeCell ref="A5:X5"/>
    <mergeCell ref="T6:W6"/>
    <mergeCell ref="R8:U8"/>
    <mergeCell ref="R11:U11"/>
    <mergeCell ref="R20:U20"/>
    <mergeCell ref="B31:R32"/>
    <mergeCell ref="T31:U32"/>
    <mergeCell ref="R22:U22"/>
    <mergeCell ref="R26:U26"/>
    <mergeCell ref="B22:P22"/>
    <mergeCell ref="R29:U29"/>
    <mergeCell ref="R24:U24"/>
    <mergeCell ref="B26:P26"/>
    <mergeCell ref="I17:P17"/>
    <mergeCell ref="R17:U17"/>
    <mergeCell ref="R16:U16"/>
    <mergeCell ref="R12:U12"/>
    <mergeCell ref="R13:U13"/>
    <mergeCell ref="R14:U14"/>
    <mergeCell ref="R15:U15"/>
  </mergeCells>
  <conditionalFormatting sqref="AA9">
    <cfRule type="cellIs" dxfId="5" priority="2" stopIfTrue="1" operator="greaterThan">
      <formula>$AA$8</formula>
    </cfRule>
  </conditionalFormatting>
  <conditionalFormatting sqref="R17:U17">
    <cfRule type="expression" dxfId="4" priority="1">
      <formula>$I$17 &gt;""</formula>
    </cfRule>
  </conditionalFormatting>
  <dataValidations count="4">
    <dataValidation type="textLength" allowBlank="1" showInputMessage="1" showErrorMessage="1" sqref="G17" xr:uid="{00000000-0002-0000-0D00-000000000000}">
      <formula1>0</formula1>
      <formula2>100</formula2>
    </dataValidation>
    <dataValidation type="textLength" operator="lessThan" allowBlank="1" showInputMessage="1" showErrorMessage="1" sqref="I17:P17" xr:uid="{00000000-0002-0000-0D00-000001000000}">
      <formula1>50</formula1>
    </dataValidation>
    <dataValidation type="whole" operator="lessThan" allowBlank="1" showInputMessage="1" showErrorMessage="1" sqref="R29:U29 R26:U26 R22:U22 R20:U20 R24:U24 R11:U17 R8:U8" xr:uid="{00000000-0002-0000-0D00-000002000000}">
      <formula1>9999999999</formula1>
    </dataValidation>
    <dataValidation type="list" allowBlank="1" showInputMessage="1" showErrorMessage="1" sqref="T31:U32" xr:uid="{00000000-0002-0000-0D00-000003000000}">
      <formula1>$AB$32:$AC$32</formula1>
    </dataValidation>
  </dataValidations>
  <printOptions horizontalCentered="1" verticalCentered="1"/>
  <pageMargins left="0.39370078740157483" right="0.47244094488188981" top="0.39370078740157483" bottom="0.35433070866141736" header="0.43307086614173229" footer="0.43307086614173229"/>
  <pageSetup paperSize="9" scale="64" orientation="portrait" r:id="rId1"/>
  <headerFooter alignWithMargins="0">
    <oddFooter>&amp;C8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6">
    <pageSetUpPr fitToPage="1"/>
  </sheetPr>
  <dimension ref="A1:AV55"/>
  <sheetViews>
    <sheetView showGridLines="0" topLeftCell="A12" workbookViewId="0">
      <selection activeCell="O32" sqref="O32:S33"/>
    </sheetView>
  </sheetViews>
  <sheetFormatPr defaultColWidth="9.140625" defaultRowHeight="12"/>
  <cols>
    <col min="1" max="6" width="3.42578125" style="1" customWidth="1"/>
    <col min="7" max="7" width="12" style="1" customWidth="1"/>
    <col min="8" max="12" width="3.42578125" style="1" customWidth="1"/>
    <col min="13" max="14" width="7" style="1" customWidth="1"/>
    <col min="15" max="23" width="3.42578125" style="1" customWidth="1"/>
    <col min="24" max="28" width="2.5703125" style="1" customWidth="1"/>
    <col min="29" max="29" width="6.28515625" style="1" customWidth="1"/>
    <col min="30" max="33" width="3.42578125" style="1" customWidth="1"/>
    <col min="34" max="34" width="5" style="1" customWidth="1"/>
    <col min="35" max="35" width="3.7109375" style="1" customWidth="1"/>
    <col min="36" max="36" width="4.5703125" style="1" customWidth="1"/>
    <col min="37" max="42" width="2.5703125" style="1" customWidth="1"/>
    <col min="43" max="43" width="2.5703125" style="6" hidden="1" customWidth="1"/>
    <col min="44" max="44" width="2.5703125" style="496" hidden="1" customWidth="1"/>
    <col min="45" max="45" width="0" style="1" hidden="1" customWidth="1"/>
    <col min="46" max="16384" width="9.140625" style="1"/>
  </cols>
  <sheetData>
    <row r="1" spans="1:48" ht="5.25" customHeight="1">
      <c r="AS1" s="81"/>
      <c r="AT1" s="81"/>
      <c r="AU1" s="81"/>
      <c r="AV1" s="81"/>
    </row>
    <row r="2" spans="1:48" ht="5.25" customHeight="1">
      <c r="AS2" s="81"/>
      <c r="AT2" s="81"/>
      <c r="AU2" s="81"/>
      <c r="AV2" s="81"/>
    </row>
    <row r="3" spans="1:48" ht="13.7" customHeight="1">
      <c r="A3" s="110" t="s">
        <v>377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2"/>
      <c r="X3" s="111"/>
      <c r="Y3" s="111"/>
      <c r="Z3" s="111"/>
      <c r="AA3" s="111"/>
      <c r="AB3" s="111"/>
      <c r="AC3" s="113"/>
      <c r="AD3" s="113"/>
      <c r="AE3" s="114"/>
      <c r="AF3" s="114"/>
      <c r="AG3" s="114"/>
      <c r="AH3" s="114"/>
      <c r="AI3" s="114"/>
      <c r="AJ3" s="114"/>
      <c r="AK3" s="114"/>
      <c r="AL3" s="114"/>
      <c r="AM3" s="114"/>
      <c r="AN3" s="111"/>
      <c r="AO3" s="115"/>
      <c r="AP3" s="4"/>
      <c r="AS3" s="81"/>
      <c r="AT3" s="81"/>
      <c r="AU3" s="81"/>
      <c r="AV3" s="81"/>
    </row>
    <row r="4" spans="1:48" ht="137.25" customHeight="1">
      <c r="A4" s="869" t="s">
        <v>378</v>
      </c>
      <c r="B4" s="870"/>
      <c r="C4" s="870"/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  <c r="O4" s="870"/>
      <c r="P4" s="870"/>
      <c r="Q4" s="870"/>
      <c r="R4" s="870"/>
      <c r="S4" s="870"/>
      <c r="T4" s="870"/>
      <c r="U4" s="870"/>
      <c r="V4" s="870"/>
      <c r="W4" s="870"/>
      <c r="X4" s="870"/>
      <c r="Y4" s="870"/>
      <c r="Z4" s="870"/>
      <c r="AA4" s="870"/>
      <c r="AB4" s="870"/>
      <c r="AC4" s="870"/>
      <c r="AD4" s="870"/>
      <c r="AE4" s="870"/>
      <c r="AF4" s="870"/>
      <c r="AG4" s="870"/>
      <c r="AH4" s="870"/>
      <c r="AI4" s="870"/>
      <c r="AJ4" s="870"/>
      <c r="AK4" s="870"/>
      <c r="AL4" s="870"/>
      <c r="AM4" s="870"/>
      <c r="AN4" s="870"/>
      <c r="AO4" s="871"/>
      <c r="AP4" s="9"/>
      <c r="AQ4" s="10"/>
      <c r="AS4" s="81"/>
      <c r="AT4" s="81"/>
      <c r="AU4" s="81"/>
      <c r="AV4" s="81"/>
    </row>
    <row r="5" spans="1:48" ht="6" customHeight="1">
      <c r="W5" s="30"/>
      <c r="AC5" s="31"/>
      <c r="AD5" s="31"/>
      <c r="AE5" s="5"/>
      <c r="AF5" s="5"/>
      <c r="AG5" s="5"/>
      <c r="AH5" s="5"/>
      <c r="AI5" s="5"/>
      <c r="AJ5" s="5"/>
      <c r="AK5" s="5"/>
      <c r="AL5" s="5"/>
      <c r="AM5" s="5"/>
      <c r="AS5" s="81"/>
      <c r="AT5" s="81"/>
      <c r="AU5" s="81"/>
      <c r="AV5" s="81"/>
    </row>
    <row r="6" spans="1:48" ht="9" hidden="1" customHeight="1">
      <c r="W6" s="30"/>
      <c r="AC6" s="31"/>
      <c r="AD6" s="31"/>
      <c r="AE6" s="5"/>
      <c r="AF6" s="5"/>
      <c r="AG6" s="5"/>
      <c r="AH6" s="5"/>
      <c r="AI6" s="5"/>
      <c r="AJ6" s="5"/>
      <c r="AK6" s="5"/>
      <c r="AL6" s="5"/>
      <c r="AM6" s="5"/>
      <c r="AS6" s="81"/>
      <c r="AT6" s="81"/>
      <c r="AU6" s="81"/>
      <c r="AV6" s="81"/>
    </row>
    <row r="7" spans="1:48" ht="25.5" customHeight="1">
      <c r="A7" s="806" t="s">
        <v>379</v>
      </c>
      <c r="B7" s="807"/>
      <c r="C7" s="807"/>
      <c r="D7" s="807"/>
      <c r="E7" s="807"/>
      <c r="F7" s="807"/>
      <c r="G7" s="807"/>
      <c r="H7" s="807"/>
      <c r="I7" s="807"/>
      <c r="J7" s="807"/>
      <c r="K7" s="807"/>
      <c r="L7" s="807"/>
      <c r="M7" s="807"/>
      <c r="N7" s="807"/>
      <c r="O7" s="807"/>
      <c r="P7" s="807"/>
      <c r="Q7" s="807"/>
      <c r="R7" s="807"/>
      <c r="S7" s="807"/>
      <c r="T7" s="807"/>
      <c r="U7" s="807"/>
      <c r="V7" s="807"/>
      <c r="W7" s="807"/>
      <c r="X7" s="807"/>
      <c r="Y7" s="807"/>
      <c r="Z7" s="807"/>
      <c r="AA7" s="807"/>
      <c r="AB7" s="807"/>
      <c r="AC7" s="807"/>
      <c r="AD7" s="881"/>
      <c r="AE7" s="874" t="s">
        <v>380</v>
      </c>
      <c r="AF7" s="874"/>
      <c r="AG7" s="874"/>
      <c r="AH7" s="874"/>
      <c r="AI7" s="874"/>
      <c r="AJ7" s="874"/>
      <c r="AK7" s="313"/>
      <c r="AL7" s="866"/>
      <c r="AM7" s="867"/>
      <c r="AN7" s="868"/>
      <c r="AO7" s="309"/>
      <c r="AP7" s="11"/>
      <c r="AR7" s="497">
        <f>IF(_24_SINO="SI",1,0)</f>
        <v>0</v>
      </c>
      <c r="AS7" s="81" t="s">
        <v>174</v>
      </c>
      <c r="AT7" s="81" t="s">
        <v>176</v>
      </c>
      <c r="AU7" s="81"/>
      <c r="AV7" s="81"/>
    </row>
    <row r="8" spans="1:48" ht="3" customHeight="1">
      <c r="A8" s="310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O8" s="193"/>
      <c r="AR8" s="497"/>
      <c r="AS8" s="81"/>
      <c r="AT8" s="81"/>
      <c r="AU8" s="81"/>
      <c r="AV8" s="81"/>
    </row>
    <row r="9" spans="1:48" ht="1.5" customHeight="1">
      <c r="A9" s="261"/>
      <c r="B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O9" s="193"/>
      <c r="AR9" s="497"/>
      <c r="AS9" s="81"/>
      <c r="AT9" s="81"/>
      <c r="AU9" s="81"/>
      <c r="AV9" s="81"/>
    </row>
    <row r="10" spans="1:48" ht="15.75" customHeight="1">
      <c r="A10" s="261" t="s">
        <v>381</v>
      </c>
      <c r="B10" s="116"/>
      <c r="C10" s="30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O10" s="193"/>
      <c r="AR10" s="497"/>
      <c r="AS10" s="81"/>
      <c r="AT10" s="81"/>
      <c r="AU10" s="81"/>
      <c r="AV10" s="81"/>
    </row>
    <row r="11" spans="1:48" ht="14.25" customHeight="1">
      <c r="A11" s="436" t="s">
        <v>382</v>
      </c>
      <c r="B11" s="437"/>
      <c r="C11" s="438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872"/>
      <c r="AG11" s="872"/>
      <c r="AH11" s="872"/>
      <c r="AI11" s="872"/>
      <c r="AJ11" s="872"/>
      <c r="AK11" s="872"/>
      <c r="AL11" s="872"/>
      <c r="AM11" s="872"/>
      <c r="AN11" s="872"/>
      <c r="AO11" s="873"/>
      <c r="AR11" s="497"/>
      <c r="AS11" s="81"/>
      <c r="AT11" s="81"/>
      <c r="AU11" s="81"/>
      <c r="AV11" s="81"/>
    </row>
    <row r="12" spans="1:48" ht="8.25" customHeight="1">
      <c r="A12" s="117"/>
      <c r="B12" s="116"/>
      <c r="C12" s="30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R12" s="497"/>
      <c r="AS12" s="81"/>
      <c r="AT12" s="81"/>
      <c r="AU12" s="81"/>
      <c r="AV12" s="81"/>
    </row>
    <row r="13" spans="1:48" ht="8.25" customHeight="1">
      <c r="A13" s="117"/>
      <c r="B13" s="116"/>
      <c r="C13" s="30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R13" s="497"/>
      <c r="AS13" s="81"/>
      <c r="AT13" s="81"/>
      <c r="AU13" s="81"/>
      <c r="AV13" s="81"/>
    </row>
    <row r="14" spans="1:48" ht="1.5" customHeight="1">
      <c r="W14" s="30"/>
      <c r="AC14" s="31"/>
      <c r="AD14" s="31"/>
      <c r="AE14" s="5"/>
      <c r="AF14" s="5"/>
      <c r="AG14" s="5"/>
      <c r="AH14" s="5"/>
      <c r="AI14" s="5"/>
      <c r="AJ14" s="5"/>
      <c r="AK14" s="5"/>
      <c r="AL14" s="5"/>
      <c r="AM14" s="5"/>
      <c r="AR14" s="497"/>
      <c r="AS14" s="81"/>
      <c r="AT14" s="81"/>
      <c r="AU14" s="81"/>
      <c r="AV14" s="81"/>
    </row>
    <row r="15" spans="1:48" ht="27.75" customHeight="1">
      <c r="A15" s="875" t="s">
        <v>383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6"/>
      <c r="Q15" s="876"/>
      <c r="R15" s="876"/>
      <c r="S15" s="876"/>
      <c r="T15" s="877"/>
      <c r="V15" s="842"/>
      <c r="W15" s="842"/>
      <c r="X15" s="842"/>
      <c r="Y15" s="842"/>
      <c r="Z15" s="842"/>
      <c r="AA15" s="842"/>
      <c r="AB15" s="842"/>
      <c r="AC15" s="842"/>
      <c r="AD15" s="842"/>
      <c r="AE15" s="842"/>
      <c r="AF15" s="842"/>
      <c r="AG15" s="842"/>
      <c r="AH15" s="842"/>
      <c r="AI15" s="842"/>
      <c r="AJ15" s="842"/>
      <c r="AK15" s="842"/>
      <c r="AL15" s="842"/>
      <c r="AM15" s="842"/>
      <c r="AN15" s="842"/>
      <c r="AO15" s="842"/>
      <c r="AS15" s="81"/>
      <c r="AT15" s="81"/>
      <c r="AU15" s="81"/>
      <c r="AV15" s="81"/>
    </row>
    <row r="16" spans="1:48" customFormat="1" ht="22.5" customHeight="1">
      <c r="A16" s="878"/>
      <c r="B16" s="879"/>
      <c r="C16" s="879"/>
      <c r="D16" s="879"/>
      <c r="E16" s="879"/>
      <c r="F16" s="879"/>
      <c r="G16" s="879"/>
      <c r="H16" s="879"/>
      <c r="I16" s="879"/>
      <c r="J16" s="879"/>
      <c r="K16" s="879"/>
      <c r="L16" s="879"/>
      <c r="M16" s="879"/>
      <c r="N16" s="879"/>
      <c r="O16" s="879"/>
      <c r="P16" s="879"/>
      <c r="Q16" s="879"/>
      <c r="R16" s="879"/>
      <c r="S16" s="879"/>
      <c r="T16" s="880"/>
      <c r="U16" s="1"/>
      <c r="V16" s="842"/>
      <c r="W16" s="842"/>
      <c r="X16" s="842"/>
      <c r="Y16" s="842"/>
      <c r="Z16" s="842"/>
      <c r="AA16" s="842"/>
      <c r="AB16" s="842"/>
      <c r="AC16" s="842"/>
      <c r="AD16" s="842"/>
      <c r="AE16" s="842"/>
      <c r="AF16" s="842"/>
      <c r="AG16" s="842"/>
      <c r="AH16" s="842"/>
      <c r="AI16" s="842"/>
      <c r="AJ16" s="842"/>
      <c r="AK16" s="842"/>
      <c r="AL16" s="842"/>
      <c r="AM16" s="842"/>
      <c r="AN16" s="842"/>
      <c r="AO16" s="842"/>
      <c r="AP16" s="463"/>
      <c r="AQ16" s="8"/>
      <c r="AR16" s="498"/>
      <c r="AS16" s="81"/>
      <c r="AT16" s="81"/>
      <c r="AU16" s="80"/>
      <c r="AV16" s="80"/>
    </row>
    <row r="17" spans="1:48" customFormat="1" ht="4.5" customHeight="1">
      <c r="A17" s="107"/>
      <c r="B17" s="3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93"/>
      <c r="U17" s="1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63"/>
      <c r="AQ17" s="8"/>
      <c r="AR17" s="498"/>
      <c r="AS17" s="81"/>
      <c r="AT17" s="81"/>
      <c r="AU17" s="80"/>
      <c r="AV17" s="80"/>
    </row>
    <row r="18" spans="1:48" customFormat="1" ht="21" customHeight="1">
      <c r="A18" s="107"/>
      <c r="B18" s="745" t="s">
        <v>384</v>
      </c>
      <c r="C18" s="745"/>
      <c r="D18" s="745"/>
      <c r="E18" s="745"/>
      <c r="F18" s="745"/>
      <c r="G18" s="745"/>
      <c r="H18" s="745"/>
      <c r="I18" s="745"/>
      <c r="J18" s="2"/>
      <c r="K18" s="2"/>
      <c r="L18" s="2"/>
      <c r="M18" s="2"/>
      <c r="N18" s="2"/>
      <c r="O18" s="1"/>
      <c r="P18" s="1"/>
      <c r="Q18" s="1"/>
      <c r="R18" s="1"/>
      <c r="S18" s="1"/>
      <c r="T18" s="19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63"/>
      <c r="AQ18" s="8"/>
      <c r="AR18" s="498"/>
      <c r="AS18" s="81"/>
      <c r="AT18" s="81"/>
      <c r="AU18" s="80" t="s">
        <v>385</v>
      </c>
      <c r="AV18" s="80"/>
    </row>
    <row r="19" spans="1:48" customFormat="1" ht="12" customHeight="1">
      <c r="A19" s="107"/>
      <c r="B19" s="119"/>
      <c r="C19" s="119"/>
      <c r="D19" s="119"/>
      <c r="E19" s="119"/>
      <c r="F19" s="119"/>
      <c r="G19" s="119"/>
      <c r="H19" s="119"/>
      <c r="I19" s="119"/>
      <c r="J19" s="2"/>
      <c r="K19" s="2"/>
      <c r="L19" s="2"/>
      <c r="M19" s="2"/>
      <c r="N19" s="2"/>
      <c r="O19" s="835" t="s">
        <v>92</v>
      </c>
      <c r="P19" s="835"/>
      <c r="Q19" s="835"/>
      <c r="R19" s="835"/>
      <c r="S19" s="835"/>
      <c r="T19" s="19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835"/>
      <c r="AJ19" s="835"/>
      <c r="AK19" s="835"/>
      <c r="AL19" s="835"/>
      <c r="AM19" s="835"/>
      <c r="AN19" s="835"/>
      <c r="AO19" s="1"/>
      <c r="AP19" s="463"/>
      <c r="AQ19" s="8"/>
      <c r="AR19" s="498"/>
      <c r="AS19" s="81"/>
      <c r="AT19" s="81">
        <f>_2_16</f>
        <v>0</v>
      </c>
      <c r="AU19" s="80">
        <f>_3_07</f>
        <v>0</v>
      </c>
      <c r="AV19" s="80"/>
    </row>
    <row r="20" spans="1:48" s="2" customFormat="1" ht="12" customHeight="1">
      <c r="A20" s="852"/>
      <c r="B20" s="864" t="s">
        <v>386</v>
      </c>
      <c r="C20" s="864"/>
      <c r="D20" s="864"/>
      <c r="E20" s="864"/>
      <c r="F20" s="864"/>
      <c r="G20" s="864"/>
      <c r="H20" s="864"/>
      <c r="I20" s="864"/>
      <c r="O20" s="853"/>
      <c r="P20" s="854"/>
      <c r="Q20" s="854"/>
      <c r="R20" s="854"/>
      <c r="S20" s="855"/>
      <c r="T20" s="105"/>
      <c r="V20" s="859"/>
      <c r="W20" s="865"/>
      <c r="X20" s="865"/>
      <c r="Y20" s="865"/>
      <c r="Z20" s="865"/>
      <c r="AA20" s="865"/>
      <c r="AB20" s="865"/>
      <c r="AC20" s="865"/>
      <c r="AD20" s="474"/>
      <c r="AG20" s="440"/>
      <c r="AH20" s="440"/>
      <c r="AI20" s="882"/>
      <c r="AJ20" s="882"/>
      <c r="AK20" s="882"/>
      <c r="AL20" s="882"/>
      <c r="AM20" s="882"/>
      <c r="AN20" s="882"/>
      <c r="AO20" s="1"/>
      <c r="AQ20" s="7"/>
      <c r="AR20" s="499"/>
      <c r="AS20" s="81"/>
      <c r="AT20" s="81"/>
      <c r="AU20" s="85"/>
      <c r="AV20" s="85"/>
    </row>
    <row r="21" spans="1:48" s="2" customFormat="1" ht="12" customHeight="1">
      <c r="A21" s="852"/>
      <c r="B21" s="864"/>
      <c r="C21" s="864"/>
      <c r="D21" s="864"/>
      <c r="E21" s="864"/>
      <c r="F21" s="864"/>
      <c r="G21" s="864"/>
      <c r="H21" s="864"/>
      <c r="I21" s="864"/>
      <c r="J21" s="910"/>
      <c r="K21" s="910"/>
      <c r="L21" s="910"/>
      <c r="M21" s="910"/>
      <c r="N21" s="63">
        <v>2501</v>
      </c>
      <c r="O21" s="856"/>
      <c r="P21" s="857"/>
      <c r="Q21" s="857"/>
      <c r="R21" s="857"/>
      <c r="S21" s="858"/>
      <c r="T21" s="312"/>
      <c r="U21" s="119"/>
      <c r="V21" s="859"/>
      <c r="W21" s="865"/>
      <c r="X21" s="865"/>
      <c r="Y21" s="865"/>
      <c r="Z21" s="865"/>
      <c r="AA21" s="865"/>
      <c r="AB21" s="865"/>
      <c r="AC21" s="865"/>
      <c r="AD21" s="863"/>
      <c r="AE21" s="845"/>
      <c r="AF21" s="845"/>
      <c r="AG21" s="845"/>
      <c r="AH21" s="63"/>
      <c r="AI21" s="882"/>
      <c r="AJ21" s="882"/>
      <c r="AK21" s="882"/>
      <c r="AL21" s="882"/>
      <c r="AM21" s="882"/>
      <c r="AN21" s="882"/>
      <c r="AO21" s="1"/>
      <c r="AQ21" s="7"/>
      <c r="AR21" s="499"/>
      <c r="AS21" s="81"/>
      <c r="AT21" s="81"/>
      <c r="AU21" s="85"/>
      <c r="AV21" s="85"/>
    </row>
    <row r="22" spans="1:48" s="2" customFormat="1" ht="3" customHeight="1">
      <c r="A22" s="106"/>
      <c r="B22" s="108"/>
      <c r="C22" s="108"/>
      <c r="D22" s="108"/>
      <c r="E22" s="108"/>
      <c r="F22" s="108"/>
      <c r="G22" s="108"/>
      <c r="H22" s="108"/>
      <c r="I22" s="108"/>
      <c r="N22" s="63"/>
      <c r="O22" s="121"/>
      <c r="P22" s="121"/>
      <c r="Q22" s="121"/>
      <c r="R22" s="121"/>
      <c r="S22" s="121"/>
      <c r="T22" s="105"/>
      <c r="W22" s="108"/>
      <c r="X22" s="108"/>
      <c r="Y22" s="108"/>
      <c r="Z22" s="108"/>
      <c r="AA22" s="108"/>
      <c r="AB22" s="108"/>
      <c r="AC22" s="108"/>
      <c r="AD22" s="63"/>
      <c r="AE22" s="63"/>
      <c r="AF22" s="63"/>
      <c r="AG22" s="440"/>
      <c r="AH22" s="440"/>
      <c r="AI22" s="122"/>
      <c r="AJ22" s="122"/>
      <c r="AK22" s="122"/>
      <c r="AL22" s="122"/>
      <c r="AM22" s="122"/>
      <c r="AN22" s="122"/>
      <c r="AO22" s="1"/>
      <c r="AQ22" s="7"/>
      <c r="AR22" s="499"/>
      <c r="AS22" s="81"/>
      <c r="AT22" s="81"/>
      <c r="AU22" s="85"/>
      <c r="AV22" s="85"/>
    </row>
    <row r="23" spans="1:48" s="2" customFormat="1" ht="12" customHeight="1">
      <c r="A23" s="852"/>
      <c r="B23" s="864" t="s">
        <v>387</v>
      </c>
      <c r="C23" s="864"/>
      <c r="D23" s="864"/>
      <c r="E23" s="864"/>
      <c r="F23" s="864"/>
      <c r="G23" s="864"/>
      <c r="H23" s="864"/>
      <c r="I23" s="864"/>
      <c r="N23" s="63"/>
      <c r="O23" s="853"/>
      <c r="P23" s="854"/>
      <c r="Q23" s="854"/>
      <c r="R23" s="854"/>
      <c r="S23" s="855"/>
      <c r="T23" s="193"/>
      <c r="U23" s="1"/>
      <c r="V23" s="859"/>
      <c r="W23" s="865"/>
      <c r="X23" s="865"/>
      <c r="Y23" s="865"/>
      <c r="Z23" s="865"/>
      <c r="AA23" s="865"/>
      <c r="AB23" s="865"/>
      <c r="AC23" s="865"/>
      <c r="AD23" s="121"/>
      <c r="AE23" s="63"/>
      <c r="AF23" s="63"/>
      <c r="AG23" s="63"/>
      <c r="AH23" s="63"/>
      <c r="AI23" s="862"/>
      <c r="AJ23" s="862"/>
      <c r="AK23" s="862"/>
      <c r="AL23" s="862"/>
      <c r="AM23" s="862"/>
      <c r="AN23" s="862"/>
      <c r="AQ23" s="7"/>
      <c r="AR23" s="499"/>
      <c r="AS23" s="81"/>
      <c r="AT23" s="81"/>
      <c r="AU23" s="85"/>
      <c r="AV23" s="85"/>
    </row>
    <row r="24" spans="1:48" s="2" customFormat="1" ht="12" customHeight="1">
      <c r="A24" s="852"/>
      <c r="B24" s="864"/>
      <c r="C24" s="864"/>
      <c r="D24" s="864"/>
      <c r="E24" s="864"/>
      <c r="F24" s="864"/>
      <c r="G24" s="864"/>
      <c r="H24" s="864"/>
      <c r="I24" s="864"/>
      <c r="J24" s="910"/>
      <c r="K24" s="910"/>
      <c r="L24" s="910"/>
      <c r="M24" s="910"/>
      <c r="N24" s="63">
        <v>2502</v>
      </c>
      <c r="O24" s="856"/>
      <c r="P24" s="857"/>
      <c r="Q24" s="857"/>
      <c r="R24" s="857"/>
      <c r="S24" s="858"/>
      <c r="T24" s="193"/>
      <c r="U24" s="1"/>
      <c r="V24" s="859"/>
      <c r="W24" s="865"/>
      <c r="X24" s="865"/>
      <c r="Y24" s="865"/>
      <c r="Z24" s="865"/>
      <c r="AA24" s="865"/>
      <c r="AB24" s="865"/>
      <c r="AC24" s="865"/>
      <c r="AD24" s="863"/>
      <c r="AE24" s="845"/>
      <c r="AF24" s="845"/>
      <c r="AG24" s="845"/>
      <c r="AH24" s="63"/>
      <c r="AI24" s="862"/>
      <c r="AJ24" s="862"/>
      <c r="AK24" s="862"/>
      <c r="AL24" s="862"/>
      <c r="AM24" s="862"/>
      <c r="AN24" s="862"/>
      <c r="AQ24" s="7"/>
      <c r="AR24" s="499"/>
      <c r="AS24" s="81"/>
      <c r="AT24" s="81"/>
      <c r="AU24" s="85"/>
      <c r="AV24" s="85"/>
    </row>
    <row r="25" spans="1:48" s="2" customFormat="1" ht="3" customHeight="1">
      <c r="A25" s="106"/>
      <c r="B25" s="108"/>
      <c r="C25" s="108"/>
      <c r="D25" s="108"/>
      <c r="E25" s="108"/>
      <c r="F25" s="108"/>
      <c r="G25" s="108"/>
      <c r="H25" s="108"/>
      <c r="I25" s="108"/>
      <c r="N25" s="63"/>
      <c r="O25" s="121"/>
      <c r="P25" s="121"/>
      <c r="Q25" s="121"/>
      <c r="R25" s="121"/>
      <c r="S25" s="123"/>
      <c r="T25" s="193"/>
      <c r="U25" s="1"/>
      <c r="W25" s="108"/>
      <c r="X25" s="108"/>
      <c r="Y25" s="108"/>
      <c r="Z25" s="108"/>
      <c r="AA25" s="108"/>
      <c r="AB25" s="108"/>
      <c r="AC25" s="108"/>
      <c r="AD25" s="63"/>
      <c r="AE25" s="63"/>
      <c r="AF25" s="63"/>
      <c r="AG25" s="63"/>
      <c r="AH25" s="63"/>
      <c r="AI25" s="441"/>
      <c r="AJ25" s="441"/>
      <c r="AK25" s="122"/>
      <c r="AL25" s="122"/>
      <c r="AM25" s="122"/>
      <c r="AN25" s="122"/>
      <c r="AQ25" s="7"/>
      <c r="AR25" s="499"/>
      <c r="AS25" s="81"/>
      <c r="AT25" s="81"/>
      <c r="AU25" s="85"/>
      <c r="AV25" s="85"/>
    </row>
    <row r="26" spans="1:48" s="2" customFormat="1" ht="12" customHeight="1">
      <c r="A26" s="852"/>
      <c r="B26" s="864" t="s">
        <v>388</v>
      </c>
      <c r="C26" s="864"/>
      <c r="D26" s="864"/>
      <c r="E26" s="864"/>
      <c r="F26" s="864"/>
      <c r="G26" s="864"/>
      <c r="H26" s="864"/>
      <c r="I26" s="864"/>
      <c r="N26" s="63"/>
      <c r="O26" s="853"/>
      <c r="P26" s="854"/>
      <c r="Q26" s="854"/>
      <c r="R26" s="854"/>
      <c r="S26" s="855"/>
      <c r="T26" s="193"/>
      <c r="U26" s="1"/>
      <c r="V26" s="859"/>
      <c r="W26" s="864"/>
      <c r="X26" s="864"/>
      <c r="Y26" s="864"/>
      <c r="Z26" s="864"/>
      <c r="AA26" s="864"/>
      <c r="AB26" s="864"/>
      <c r="AC26" s="864"/>
      <c r="AD26" s="63"/>
      <c r="AE26" s="63"/>
      <c r="AF26" s="440"/>
      <c r="AG26" s="63"/>
      <c r="AH26" s="63"/>
      <c r="AI26" s="862"/>
      <c r="AJ26" s="862"/>
      <c r="AK26" s="862"/>
      <c r="AL26" s="862"/>
      <c r="AM26" s="862"/>
      <c r="AN26" s="862"/>
      <c r="AQ26" s="7"/>
      <c r="AR26" s="499"/>
      <c r="AS26" s="81"/>
      <c r="AT26" s="81"/>
      <c r="AU26" s="85"/>
      <c r="AV26" s="85"/>
    </row>
    <row r="27" spans="1:48" s="2" customFormat="1" ht="12" customHeight="1">
      <c r="A27" s="852"/>
      <c r="B27" s="864"/>
      <c r="C27" s="864"/>
      <c r="D27" s="864"/>
      <c r="E27" s="864"/>
      <c r="F27" s="864"/>
      <c r="G27" s="864"/>
      <c r="H27" s="864"/>
      <c r="I27" s="864"/>
      <c r="J27" s="910"/>
      <c r="K27" s="910"/>
      <c r="L27" s="910"/>
      <c r="M27" s="910"/>
      <c r="N27" s="63">
        <v>2503</v>
      </c>
      <c r="O27" s="856"/>
      <c r="P27" s="857"/>
      <c r="Q27" s="857"/>
      <c r="R27" s="857"/>
      <c r="S27" s="858"/>
      <c r="T27" s="193"/>
      <c r="U27" s="1"/>
      <c r="V27" s="859"/>
      <c r="W27" s="864"/>
      <c r="X27" s="864"/>
      <c r="Y27" s="864"/>
      <c r="Z27" s="864"/>
      <c r="AA27" s="864"/>
      <c r="AB27" s="864"/>
      <c r="AC27" s="864"/>
      <c r="AD27" s="863"/>
      <c r="AE27" s="845"/>
      <c r="AF27" s="845"/>
      <c r="AG27" s="845"/>
      <c r="AH27" s="63"/>
      <c r="AI27" s="862"/>
      <c r="AJ27" s="862"/>
      <c r="AK27" s="862"/>
      <c r="AL27" s="862"/>
      <c r="AM27" s="862"/>
      <c r="AN27" s="862"/>
      <c r="AQ27" s="7"/>
      <c r="AR27" s="499"/>
      <c r="AS27" s="81"/>
      <c r="AT27" s="81"/>
      <c r="AU27" s="85"/>
      <c r="AV27" s="85"/>
    </row>
    <row r="28" spans="1:48" s="2" customFormat="1" ht="3" customHeight="1">
      <c r="A28" s="106"/>
      <c r="B28" s="118" t="s">
        <v>389</v>
      </c>
      <c r="C28" s="118"/>
      <c r="D28" s="118"/>
      <c r="E28" s="118"/>
      <c r="F28" s="118"/>
      <c r="G28" s="118"/>
      <c r="H28" s="118"/>
      <c r="I28" s="118"/>
      <c r="N28" s="63"/>
      <c r="O28" s="122"/>
      <c r="P28" s="122"/>
      <c r="Q28" s="122"/>
      <c r="R28" s="122"/>
      <c r="S28" s="124"/>
      <c r="T28" s="193"/>
      <c r="U28" s="1"/>
      <c r="W28" s="108"/>
      <c r="X28" s="108"/>
      <c r="Y28" s="108"/>
      <c r="Z28" s="108"/>
      <c r="AA28" s="108"/>
      <c r="AB28" s="108"/>
      <c r="AC28" s="108"/>
      <c r="AD28" s="63"/>
      <c r="AE28" s="63"/>
      <c r="AF28" s="63"/>
      <c r="AG28" s="63"/>
      <c r="AH28" s="63"/>
      <c r="AI28" s="122"/>
      <c r="AJ28" s="122"/>
      <c r="AK28" s="122"/>
      <c r="AL28" s="122"/>
      <c r="AM28" s="122"/>
      <c r="AN28" s="122"/>
      <c r="AQ28" s="7"/>
      <c r="AR28" s="499"/>
      <c r="AS28" s="81"/>
      <c r="AT28" s="81"/>
      <c r="AU28" s="85"/>
      <c r="AV28" s="85"/>
    </row>
    <row r="29" spans="1:48" s="2" customFormat="1" ht="12" customHeight="1">
      <c r="A29" s="852"/>
      <c r="B29" s="864" t="s">
        <v>390</v>
      </c>
      <c r="C29" s="864"/>
      <c r="D29" s="864"/>
      <c r="E29" s="864"/>
      <c r="F29" s="864"/>
      <c r="G29" s="864"/>
      <c r="H29" s="864"/>
      <c r="I29" s="864"/>
      <c r="N29" s="63"/>
      <c r="O29" s="853"/>
      <c r="P29" s="854"/>
      <c r="Q29" s="854"/>
      <c r="R29" s="854"/>
      <c r="S29" s="855"/>
      <c r="T29" s="193"/>
      <c r="U29" s="1"/>
      <c r="V29" s="859"/>
      <c r="W29" s="864"/>
      <c r="X29" s="864"/>
      <c r="Y29" s="864"/>
      <c r="Z29" s="864"/>
      <c r="AA29" s="864"/>
      <c r="AB29" s="864"/>
      <c r="AC29" s="864"/>
      <c r="AD29" s="63"/>
      <c r="AE29" s="63"/>
      <c r="AF29" s="63"/>
      <c r="AG29" s="63"/>
      <c r="AH29" s="63"/>
      <c r="AI29" s="862"/>
      <c r="AJ29" s="862"/>
      <c r="AK29" s="862"/>
      <c r="AL29" s="862"/>
      <c r="AM29" s="862"/>
      <c r="AN29" s="862"/>
      <c r="AQ29" s="7"/>
      <c r="AR29" s="499"/>
      <c r="AS29" s="81"/>
      <c r="AT29" s="81"/>
      <c r="AU29" s="85"/>
      <c r="AV29" s="85"/>
    </row>
    <row r="30" spans="1:48" s="2" customFormat="1" ht="12" customHeight="1">
      <c r="A30" s="852"/>
      <c r="B30" s="864"/>
      <c r="C30" s="864"/>
      <c r="D30" s="864"/>
      <c r="E30" s="864"/>
      <c r="F30" s="864"/>
      <c r="G30" s="864"/>
      <c r="H30" s="864"/>
      <c r="I30" s="864"/>
      <c r="J30" s="910"/>
      <c r="K30" s="910"/>
      <c r="L30" s="910"/>
      <c r="M30" s="910"/>
      <c r="N30" s="63">
        <v>2504</v>
      </c>
      <c r="O30" s="856"/>
      <c r="P30" s="857"/>
      <c r="Q30" s="857"/>
      <c r="R30" s="857"/>
      <c r="S30" s="858"/>
      <c r="T30" s="193"/>
      <c r="U30" s="1"/>
      <c r="V30" s="859"/>
      <c r="W30" s="864"/>
      <c r="X30" s="864"/>
      <c r="Y30" s="864"/>
      <c r="Z30" s="864"/>
      <c r="AA30" s="864"/>
      <c r="AB30" s="864"/>
      <c r="AC30" s="864"/>
      <c r="AD30" s="863"/>
      <c r="AE30" s="845"/>
      <c r="AF30" s="845"/>
      <c r="AG30" s="845"/>
      <c r="AH30" s="63"/>
      <c r="AI30" s="862"/>
      <c r="AJ30" s="862"/>
      <c r="AK30" s="862"/>
      <c r="AL30" s="862"/>
      <c r="AM30" s="862"/>
      <c r="AN30" s="862"/>
      <c r="AQ30" s="7"/>
      <c r="AR30" s="499"/>
      <c r="AS30" s="81"/>
      <c r="AT30" s="81"/>
      <c r="AU30" s="85"/>
      <c r="AV30" s="85"/>
    </row>
    <row r="31" spans="1:48" s="2" customFormat="1" ht="3" customHeight="1">
      <c r="A31" s="106"/>
      <c r="B31" s="118"/>
      <c r="C31" s="118"/>
      <c r="D31" s="118"/>
      <c r="E31" s="118"/>
      <c r="F31" s="118"/>
      <c r="G31" s="118"/>
      <c r="H31" s="118"/>
      <c r="I31" s="118"/>
      <c r="N31" s="63"/>
      <c r="O31" s="122"/>
      <c r="P31" s="122"/>
      <c r="Q31" s="122"/>
      <c r="R31" s="122"/>
      <c r="S31" s="124"/>
      <c r="T31" s="193"/>
      <c r="U31" s="1"/>
      <c r="W31" s="108"/>
      <c r="X31" s="108"/>
      <c r="Y31" s="108"/>
      <c r="Z31" s="108"/>
      <c r="AA31" s="108"/>
      <c r="AB31" s="108"/>
      <c r="AC31" s="108"/>
      <c r="AD31" s="63"/>
      <c r="AE31" s="63"/>
      <c r="AF31" s="63"/>
      <c r="AG31" s="63"/>
      <c r="AH31" s="63"/>
      <c r="AI31" s="122"/>
      <c r="AJ31" s="122"/>
      <c r="AK31" s="122"/>
      <c r="AL31" s="122"/>
      <c r="AM31" s="122"/>
      <c r="AN31" s="122"/>
      <c r="AQ31" s="7"/>
      <c r="AR31" s="499"/>
      <c r="AS31" s="81"/>
      <c r="AT31" s="81"/>
      <c r="AU31" s="85"/>
      <c r="AV31" s="85"/>
    </row>
    <row r="32" spans="1:48" s="2" customFormat="1" ht="12" customHeight="1">
      <c r="A32" s="852"/>
      <c r="B32" s="864" t="s">
        <v>391</v>
      </c>
      <c r="C32" s="864"/>
      <c r="D32" s="864"/>
      <c r="E32" s="864"/>
      <c r="F32" s="864"/>
      <c r="G32" s="864"/>
      <c r="H32" s="864"/>
      <c r="I32" s="864"/>
      <c r="N32" s="63"/>
      <c r="O32" s="853"/>
      <c r="P32" s="854"/>
      <c r="Q32" s="854"/>
      <c r="R32" s="854"/>
      <c r="S32" s="855"/>
      <c r="T32" s="193"/>
      <c r="U32" s="1"/>
      <c r="V32" s="859"/>
      <c r="W32" s="864"/>
      <c r="X32" s="864"/>
      <c r="Y32" s="864"/>
      <c r="Z32" s="864"/>
      <c r="AA32" s="864"/>
      <c r="AB32" s="864"/>
      <c r="AC32" s="864"/>
      <c r="AD32" s="63"/>
      <c r="AE32" s="63"/>
      <c r="AF32" s="63"/>
      <c r="AG32" s="63"/>
      <c r="AH32" s="63"/>
      <c r="AI32" s="862"/>
      <c r="AJ32" s="862"/>
      <c r="AK32" s="862"/>
      <c r="AL32" s="862"/>
      <c r="AM32" s="862"/>
      <c r="AN32" s="862"/>
      <c r="AQ32" s="7"/>
      <c r="AR32" s="499"/>
      <c r="AS32" s="81"/>
      <c r="AT32" s="81"/>
      <c r="AU32" s="85"/>
      <c r="AV32" s="85"/>
    </row>
    <row r="33" spans="1:48" s="2" customFormat="1" ht="12" customHeight="1">
      <c r="A33" s="852"/>
      <c r="B33" s="864"/>
      <c r="C33" s="864"/>
      <c r="D33" s="864"/>
      <c r="E33" s="864"/>
      <c r="F33" s="864"/>
      <c r="G33" s="864"/>
      <c r="H33" s="864"/>
      <c r="I33" s="864"/>
      <c r="J33" s="910"/>
      <c r="K33" s="910"/>
      <c r="L33" s="910"/>
      <c r="M33" s="910"/>
      <c r="N33" s="63">
        <v>2505</v>
      </c>
      <c r="O33" s="856"/>
      <c r="P33" s="857"/>
      <c r="Q33" s="857"/>
      <c r="R33" s="857"/>
      <c r="S33" s="858"/>
      <c r="T33" s="193"/>
      <c r="U33" s="1"/>
      <c r="V33" s="859"/>
      <c r="W33" s="864"/>
      <c r="X33" s="864"/>
      <c r="Y33" s="864"/>
      <c r="Z33" s="864"/>
      <c r="AA33" s="864"/>
      <c r="AB33" s="864"/>
      <c r="AC33" s="864"/>
      <c r="AD33" s="863"/>
      <c r="AE33" s="845"/>
      <c r="AF33" s="845"/>
      <c r="AG33" s="845"/>
      <c r="AH33" s="63"/>
      <c r="AI33" s="862"/>
      <c r="AJ33" s="862"/>
      <c r="AK33" s="862"/>
      <c r="AL33" s="862"/>
      <c r="AM33" s="862"/>
      <c r="AN33" s="862"/>
      <c r="AQ33" s="7"/>
      <c r="AR33" s="499"/>
      <c r="AS33" s="81"/>
      <c r="AT33" s="81"/>
      <c r="AU33" s="85"/>
      <c r="AV33" s="85"/>
    </row>
    <row r="34" spans="1:48" s="2" customFormat="1" ht="2.25" customHeight="1">
      <c r="A34" s="106"/>
      <c r="B34" s="864" t="s">
        <v>392</v>
      </c>
      <c r="C34" s="864"/>
      <c r="D34" s="864"/>
      <c r="E34" s="864"/>
      <c r="F34" s="864"/>
      <c r="G34" s="864"/>
      <c r="H34" s="864"/>
      <c r="I34" s="864"/>
      <c r="N34" s="63"/>
      <c r="O34" s="122"/>
      <c r="P34" s="122"/>
      <c r="Q34" s="122"/>
      <c r="R34" s="122"/>
      <c r="S34" s="124"/>
      <c r="T34" s="193"/>
      <c r="U34" s="1"/>
      <c r="W34" s="108"/>
      <c r="X34" s="108"/>
      <c r="Y34" s="108"/>
      <c r="Z34" s="108"/>
      <c r="AA34" s="108"/>
      <c r="AB34" s="108"/>
      <c r="AC34" s="108"/>
      <c r="AD34" s="63"/>
      <c r="AE34" s="63"/>
      <c r="AF34" s="63"/>
      <c r="AG34" s="63"/>
      <c r="AH34" s="63"/>
      <c r="AI34" s="122"/>
      <c r="AJ34" s="122"/>
      <c r="AK34" s="122"/>
      <c r="AL34" s="122"/>
      <c r="AM34" s="122"/>
      <c r="AN34" s="122"/>
      <c r="AQ34" s="7"/>
      <c r="AR34" s="499"/>
      <c r="AS34" s="81"/>
      <c r="AT34" s="81"/>
      <c r="AU34" s="85"/>
      <c r="AV34" s="85"/>
    </row>
    <row r="35" spans="1:48" s="2" customFormat="1" ht="10.5" customHeight="1">
      <c r="A35" s="852"/>
      <c r="B35" s="864"/>
      <c r="C35" s="864"/>
      <c r="D35" s="864"/>
      <c r="E35" s="864"/>
      <c r="F35" s="864"/>
      <c r="G35" s="864"/>
      <c r="H35" s="864"/>
      <c r="I35" s="864"/>
      <c r="J35" s="125"/>
      <c r="K35" s="125"/>
      <c r="L35" s="125"/>
      <c r="M35" s="125"/>
      <c r="N35" s="863">
        <v>2506</v>
      </c>
      <c r="O35" s="853"/>
      <c r="P35" s="854"/>
      <c r="Q35" s="854"/>
      <c r="R35" s="854"/>
      <c r="S35" s="855"/>
      <c r="T35" s="193"/>
      <c r="U35" s="1"/>
      <c r="V35" s="859"/>
      <c r="W35" s="864"/>
      <c r="X35" s="864"/>
      <c r="Y35" s="864"/>
      <c r="Z35" s="864"/>
      <c r="AA35" s="864"/>
      <c r="AB35" s="864"/>
      <c r="AC35" s="864"/>
      <c r="AD35" s="63"/>
      <c r="AE35" s="63"/>
      <c r="AF35" s="63"/>
      <c r="AG35" s="63"/>
      <c r="AH35" s="63"/>
      <c r="AI35" s="862"/>
      <c r="AJ35" s="862"/>
      <c r="AK35" s="862"/>
      <c r="AL35" s="862"/>
      <c r="AM35" s="862"/>
      <c r="AN35" s="862"/>
      <c r="AQ35" s="7"/>
      <c r="AR35" s="499"/>
      <c r="AS35" s="81"/>
      <c r="AT35" s="81"/>
      <c r="AU35" s="85"/>
      <c r="AV35" s="85"/>
    </row>
    <row r="36" spans="1:48" s="2" customFormat="1" ht="12" customHeight="1">
      <c r="A36" s="852"/>
      <c r="B36" s="864"/>
      <c r="C36" s="864"/>
      <c r="D36" s="864"/>
      <c r="E36" s="864"/>
      <c r="F36" s="864"/>
      <c r="G36" s="864"/>
      <c r="H36" s="864"/>
      <c r="I36" s="864"/>
      <c r="J36" s="125"/>
      <c r="K36" s="125"/>
      <c r="L36" s="125"/>
      <c r="M36" s="125"/>
      <c r="N36" s="863"/>
      <c r="O36" s="856"/>
      <c r="P36" s="857"/>
      <c r="Q36" s="857"/>
      <c r="R36" s="857"/>
      <c r="S36" s="858"/>
      <c r="T36" s="193"/>
      <c r="U36" s="1"/>
      <c r="V36" s="859"/>
      <c r="W36" s="864"/>
      <c r="X36" s="864"/>
      <c r="Y36" s="864"/>
      <c r="Z36" s="864"/>
      <c r="AA36" s="864"/>
      <c r="AB36" s="864"/>
      <c r="AC36" s="864"/>
      <c r="AD36" s="863"/>
      <c r="AE36" s="845"/>
      <c r="AF36" s="845"/>
      <c r="AG36" s="845"/>
      <c r="AH36" s="63"/>
      <c r="AI36" s="862"/>
      <c r="AJ36" s="862"/>
      <c r="AK36" s="862"/>
      <c r="AL36" s="862"/>
      <c r="AM36" s="862"/>
      <c r="AN36" s="862"/>
      <c r="AQ36" s="7"/>
      <c r="AR36" s="499"/>
      <c r="AS36" s="81"/>
      <c r="AT36" s="81"/>
      <c r="AU36" s="85"/>
      <c r="AV36" s="85"/>
    </row>
    <row r="37" spans="1:48" s="2" customFormat="1" ht="3" customHeight="1">
      <c r="A37" s="106"/>
      <c r="B37" s="864"/>
      <c r="C37" s="864"/>
      <c r="D37" s="864"/>
      <c r="E37" s="864"/>
      <c r="F37" s="864"/>
      <c r="G37" s="864"/>
      <c r="H37" s="864"/>
      <c r="I37" s="864"/>
      <c r="N37" s="63"/>
      <c r="O37" s="122"/>
      <c r="P37" s="122"/>
      <c r="Q37" s="122"/>
      <c r="R37" s="122"/>
      <c r="S37" s="124"/>
      <c r="T37" s="193"/>
      <c r="U37" s="1"/>
      <c r="AF37" s="440"/>
      <c r="AI37" s="441"/>
      <c r="AJ37" s="441"/>
      <c r="AK37" s="122"/>
      <c r="AL37" s="122"/>
      <c r="AM37" s="122"/>
      <c r="AN37" s="122"/>
      <c r="AQ37" s="7"/>
      <c r="AR37" s="499"/>
      <c r="AS37" s="81"/>
      <c r="AT37" s="81"/>
      <c r="AU37" s="85"/>
      <c r="AV37" s="85"/>
    </row>
    <row r="38" spans="1:48" s="2" customFormat="1" ht="12" customHeight="1">
      <c r="A38" s="852"/>
      <c r="B38" s="864" t="s">
        <v>393</v>
      </c>
      <c r="C38" s="864"/>
      <c r="D38" s="864"/>
      <c r="E38" s="864"/>
      <c r="F38" s="864"/>
      <c r="G38" s="864"/>
      <c r="H38" s="864"/>
      <c r="I38" s="864"/>
      <c r="J38" s="910"/>
      <c r="K38" s="910"/>
      <c r="L38" s="910"/>
      <c r="M38" s="910"/>
      <c r="N38" s="63">
        <v>2507</v>
      </c>
      <c r="O38" s="853"/>
      <c r="P38" s="854"/>
      <c r="Q38" s="854"/>
      <c r="R38" s="854"/>
      <c r="S38" s="855"/>
      <c r="T38" s="193"/>
      <c r="U38" s="1"/>
      <c r="AF38" s="440"/>
      <c r="AI38" s="441"/>
      <c r="AJ38" s="441"/>
      <c r="AK38" s="122"/>
      <c r="AL38" s="122"/>
      <c r="AM38" s="122"/>
      <c r="AN38" s="122"/>
      <c r="AQ38" s="7"/>
      <c r="AR38" s="499"/>
      <c r="AS38" s="81"/>
      <c r="AT38" s="81"/>
      <c r="AU38" s="85"/>
      <c r="AV38" s="85"/>
    </row>
    <row r="39" spans="1:48" s="2" customFormat="1" ht="12" customHeight="1">
      <c r="A39" s="852"/>
      <c r="B39" s="864"/>
      <c r="C39" s="864"/>
      <c r="D39" s="864"/>
      <c r="E39" s="864"/>
      <c r="F39" s="864"/>
      <c r="G39" s="864"/>
      <c r="H39" s="864"/>
      <c r="I39" s="864"/>
      <c r="J39" s="910"/>
      <c r="K39" s="910"/>
      <c r="L39" s="910"/>
      <c r="M39" s="910"/>
      <c r="N39" s="63"/>
      <c r="O39" s="856"/>
      <c r="P39" s="857"/>
      <c r="Q39" s="857"/>
      <c r="R39" s="857"/>
      <c r="S39" s="858"/>
      <c r="T39" s="193"/>
      <c r="U39" s="1"/>
      <c r="AF39" s="440"/>
      <c r="AI39" s="441"/>
      <c r="AJ39" s="441"/>
      <c r="AK39" s="122"/>
      <c r="AL39" s="122"/>
      <c r="AM39" s="122"/>
      <c r="AN39" s="122"/>
      <c r="AQ39" s="7"/>
      <c r="AR39" s="499"/>
      <c r="AS39" s="81"/>
      <c r="AT39" s="81"/>
      <c r="AU39" s="85"/>
      <c r="AV39" s="85"/>
    </row>
    <row r="40" spans="1:48" s="2" customFormat="1" ht="3" customHeight="1">
      <c r="A40" s="106"/>
      <c r="N40" s="63"/>
      <c r="O40" s="122"/>
      <c r="P40" s="122"/>
      <c r="Q40" s="122"/>
      <c r="R40" s="122"/>
      <c r="S40" s="124"/>
      <c r="T40" s="193"/>
      <c r="U40" s="1"/>
      <c r="AI40" s="441"/>
      <c r="AJ40" s="441"/>
      <c r="AK40" s="122"/>
      <c r="AL40" s="122"/>
      <c r="AM40" s="122"/>
      <c r="AN40" s="122"/>
      <c r="AQ40" s="7"/>
      <c r="AR40" s="499"/>
      <c r="AS40" s="81"/>
      <c r="AT40" s="81"/>
      <c r="AU40" s="85"/>
      <c r="AV40" s="85"/>
    </row>
    <row r="41" spans="1:48" s="2" customFormat="1" ht="12" customHeight="1">
      <c r="A41" s="106"/>
      <c r="B41" s="840" t="s">
        <v>255</v>
      </c>
      <c r="C41" s="840"/>
      <c r="D41" s="840"/>
      <c r="E41" s="840"/>
      <c r="F41" s="840"/>
      <c r="G41" s="840"/>
      <c r="H41" s="840"/>
      <c r="I41" s="840"/>
      <c r="N41" s="63">
        <v>2508</v>
      </c>
      <c r="O41" s="846">
        <f>_25_A+_25_B+_25_C+_25_D+_25_E+_25_F+_25_G</f>
        <v>0</v>
      </c>
      <c r="P41" s="847"/>
      <c r="Q41" s="847"/>
      <c r="R41" s="847"/>
      <c r="S41" s="848"/>
      <c r="T41" s="193"/>
      <c r="U41" s="1"/>
      <c r="V41" s="30"/>
      <c r="W41" s="840"/>
      <c r="X41" s="840"/>
      <c r="Y41" s="840"/>
      <c r="Z41" s="840"/>
      <c r="AA41" s="840"/>
      <c r="AB41" s="840"/>
      <c r="AC41" s="840"/>
      <c r="AD41" s="840"/>
      <c r="AI41" s="839"/>
      <c r="AJ41" s="839"/>
      <c r="AK41" s="839"/>
      <c r="AL41" s="839"/>
      <c r="AM41" s="839"/>
      <c r="AN41" s="839"/>
      <c r="AQ41" s="7"/>
      <c r="AR41" s="499"/>
      <c r="AS41" s="81"/>
      <c r="AT41" s="81"/>
      <c r="AU41" s="85"/>
      <c r="AV41" s="85"/>
    </row>
    <row r="42" spans="1:48" s="2" customFormat="1" ht="12" customHeight="1">
      <c r="A42" s="311"/>
      <c r="B42" s="841"/>
      <c r="C42" s="841"/>
      <c r="D42" s="841"/>
      <c r="E42" s="841"/>
      <c r="F42" s="841"/>
      <c r="G42" s="841"/>
      <c r="H42" s="841"/>
      <c r="I42" s="841"/>
      <c r="J42" s="109"/>
      <c r="K42" s="109"/>
      <c r="L42" s="109"/>
      <c r="M42" s="109"/>
      <c r="N42" s="109"/>
      <c r="O42" s="849"/>
      <c r="P42" s="850"/>
      <c r="Q42" s="850"/>
      <c r="R42" s="850"/>
      <c r="S42" s="851"/>
      <c r="T42" s="227"/>
      <c r="U42" s="1"/>
      <c r="V42" s="30"/>
      <c r="W42" s="840"/>
      <c r="X42" s="840"/>
      <c r="Y42" s="840"/>
      <c r="Z42" s="840"/>
      <c r="AA42" s="840"/>
      <c r="AB42" s="840"/>
      <c r="AC42" s="840"/>
      <c r="AD42" s="840"/>
      <c r="AI42" s="839"/>
      <c r="AJ42" s="839"/>
      <c r="AK42" s="839"/>
      <c r="AL42" s="839"/>
      <c r="AM42" s="839"/>
      <c r="AN42" s="839"/>
      <c r="AQ42" s="7"/>
      <c r="AR42" s="499"/>
      <c r="AS42" s="81"/>
      <c r="AT42" s="81"/>
      <c r="AU42" s="85"/>
      <c r="AV42" s="85"/>
    </row>
    <row r="43" spans="1:48" customFormat="1" ht="14.25" customHeight="1">
      <c r="A43" s="843" t="s">
        <v>204</v>
      </c>
      <c r="B43" s="843"/>
      <c r="C43" s="843"/>
      <c r="D43" s="843"/>
      <c r="E43" s="843"/>
      <c r="F43" s="843"/>
      <c r="G43" s="843"/>
      <c r="H43" s="843"/>
      <c r="I43" s="843"/>
      <c r="J43" s="843"/>
      <c r="K43" s="843"/>
      <c r="L43" s="843"/>
      <c r="M43" s="843"/>
      <c r="N43" s="843"/>
      <c r="O43" s="843"/>
      <c r="P43" s="843"/>
      <c r="Q43" s="843"/>
      <c r="R43" s="843"/>
      <c r="S43" s="843"/>
      <c r="T43" s="84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63"/>
      <c r="AJ43" s="63"/>
      <c r="AK43" s="2"/>
      <c r="AL43" s="2"/>
      <c r="AM43" s="2"/>
      <c r="AN43" s="2"/>
      <c r="AO43" s="2"/>
      <c r="AP43" s="463"/>
      <c r="AQ43" s="8"/>
      <c r="AR43" s="498"/>
      <c r="AS43" s="81"/>
      <c r="AT43" s="81"/>
      <c r="AU43" s="80"/>
      <c r="AV43" s="80"/>
    </row>
    <row r="44" spans="1:48" customFormat="1" ht="2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63"/>
      <c r="AJ44" s="63"/>
      <c r="AK44" s="2"/>
      <c r="AL44" s="2"/>
      <c r="AM44" s="2"/>
      <c r="AN44" s="2"/>
      <c r="AO44" s="2"/>
      <c r="AP44" s="463"/>
      <c r="AQ44" s="8"/>
      <c r="AR44" s="498"/>
      <c r="AS44" s="81"/>
      <c r="AT44" s="81"/>
      <c r="AU44" s="80"/>
      <c r="AV44" s="80"/>
    </row>
    <row r="45" spans="1:48" customFormat="1" ht="21.75" customHeight="1">
      <c r="U45" s="1"/>
      <c r="V45" s="835"/>
      <c r="W45" s="835"/>
      <c r="X45" s="835"/>
      <c r="Y45" s="835"/>
      <c r="Z45" s="835"/>
      <c r="AA45" s="835"/>
      <c r="AB45" s="835"/>
      <c r="AC45" s="835"/>
      <c r="AD45" s="835"/>
      <c r="AE45" s="835"/>
      <c r="AF45" s="835"/>
      <c r="AG45" s="835"/>
      <c r="AH45" s="835"/>
      <c r="AI45" s="835"/>
      <c r="AJ45" s="835"/>
      <c r="AK45" s="835"/>
      <c r="AL45" s="835"/>
      <c r="AM45" s="835"/>
      <c r="AN45" s="835"/>
      <c r="AO45" s="835"/>
      <c r="AP45" s="463"/>
      <c r="AQ45" s="8"/>
      <c r="AR45" s="498"/>
      <c r="AS45" s="81"/>
      <c r="AT45" s="81"/>
      <c r="AU45" s="80"/>
      <c r="AV45" s="80"/>
    </row>
    <row r="46" spans="1:48" customFormat="1" ht="9.75" customHeight="1">
      <c r="A46" s="463"/>
      <c r="B46" s="463"/>
      <c r="C46" s="463"/>
      <c r="D46" s="463"/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463"/>
      <c r="P46" s="463"/>
      <c r="Q46" s="463"/>
      <c r="R46" s="463"/>
      <c r="S46" s="463"/>
      <c r="T46" s="463"/>
      <c r="U46" s="463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442"/>
      <c r="AJ46" s="442"/>
      <c r="AK46" s="2"/>
      <c r="AL46" s="2"/>
      <c r="AM46" s="2"/>
      <c r="AN46" s="2"/>
      <c r="AO46" s="2"/>
      <c r="AP46" s="463"/>
      <c r="AQ46" s="8"/>
      <c r="AR46" s="498"/>
      <c r="AS46" s="81"/>
      <c r="AT46" s="81"/>
      <c r="AU46" s="80"/>
      <c r="AV46" s="80"/>
    </row>
    <row r="47" spans="1:48" ht="54" customHeight="1">
      <c r="A47" s="842"/>
      <c r="B47" s="842"/>
      <c r="C47" s="842"/>
      <c r="D47" s="842"/>
      <c r="E47" s="842"/>
      <c r="F47" s="842"/>
      <c r="G47" s="842"/>
      <c r="H47" s="842"/>
      <c r="I47" s="842"/>
      <c r="J47" s="842"/>
      <c r="K47" s="842"/>
      <c r="L47" s="842"/>
      <c r="M47" s="842"/>
      <c r="N47" s="842"/>
      <c r="O47" s="842"/>
      <c r="P47" s="842"/>
      <c r="Q47" s="842"/>
      <c r="R47" s="842"/>
      <c r="S47" s="842"/>
      <c r="T47" s="842"/>
      <c r="U47" s="842"/>
      <c r="V47" s="842"/>
      <c r="W47" s="842"/>
      <c r="X47" s="842"/>
      <c r="Y47" s="842"/>
      <c r="Z47" s="842"/>
      <c r="AA47" s="842"/>
      <c r="AB47" s="842"/>
      <c r="AC47" s="842"/>
      <c r="AD47" s="842"/>
      <c r="AE47" s="842"/>
      <c r="AF47" s="842"/>
      <c r="AG47" s="842"/>
      <c r="AH47" s="842"/>
      <c r="AI47" s="842"/>
      <c r="AJ47" s="842"/>
      <c r="AK47" s="842"/>
      <c r="AL47" s="842"/>
      <c r="AM47" s="842"/>
      <c r="AN47" s="842"/>
      <c r="AO47" s="842"/>
      <c r="AV47" s="81"/>
    </row>
    <row r="48" spans="1:48" ht="5.25" customHeight="1">
      <c r="AV48" s="81"/>
    </row>
    <row r="49" spans="1:48" ht="15.75" customHeight="1">
      <c r="B49" s="733"/>
      <c r="C49" s="733"/>
      <c r="D49" s="733"/>
      <c r="E49" s="733"/>
      <c r="F49" s="733"/>
      <c r="G49" s="733"/>
      <c r="H49" s="733"/>
      <c r="I49" s="733"/>
      <c r="J49" s="733"/>
      <c r="K49" s="733"/>
      <c r="L49" s="733"/>
      <c r="M49" s="733"/>
      <c r="N49" s="733"/>
      <c r="O49" s="733"/>
      <c r="P49" s="733"/>
      <c r="Q49" s="733"/>
      <c r="R49" s="733"/>
      <c r="S49" s="108"/>
      <c r="W49" s="845"/>
      <c r="X49" s="845"/>
      <c r="Y49" s="845"/>
      <c r="Z49" s="845"/>
      <c r="AA49" s="845"/>
      <c r="AB49" s="108"/>
      <c r="AC49" s="844"/>
      <c r="AD49" s="844"/>
      <c r="AE49" s="844"/>
      <c r="AF49" s="844"/>
      <c r="AG49" s="844"/>
      <c r="AH49" s="478"/>
      <c r="AV49" s="81"/>
    </row>
    <row r="50" spans="1:48" ht="15.75" customHeight="1">
      <c r="B50" s="733"/>
      <c r="C50" s="733"/>
      <c r="D50" s="733"/>
      <c r="E50" s="733"/>
      <c r="F50" s="733"/>
      <c r="G50" s="733"/>
      <c r="H50" s="733"/>
      <c r="I50" s="733"/>
      <c r="J50" s="733"/>
      <c r="K50" s="733"/>
      <c r="L50" s="733"/>
      <c r="M50" s="733"/>
      <c r="N50" s="733"/>
      <c r="O50" s="733"/>
      <c r="P50" s="733"/>
      <c r="Q50" s="733"/>
      <c r="R50" s="733"/>
      <c r="S50" s="128"/>
      <c r="W50" s="845"/>
      <c r="X50" s="845"/>
      <c r="Y50" s="845"/>
      <c r="Z50" s="845"/>
      <c r="AA50" s="845"/>
      <c r="AB50" s="128"/>
      <c r="AC50" s="844"/>
      <c r="AD50" s="844"/>
      <c r="AE50" s="844"/>
      <c r="AF50" s="844"/>
      <c r="AG50" s="844"/>
      <c r="AH50" s="478"/>
      <c r="AV50" s="81"/>
    </row>
    <row r="51" spans="1:48" ht="5.25" customHeight="1">
      <c r="W51" s="2"/>
      <c r="X51" s="2"/>
      <c r="Y51" s="129"/>
      <c r="Z51" s="129"/>
      <c r="AA51" s="129"/>
      <c r="AB51" s="130"/>
      <c r="AC51" s="63"/>
      <c r="AD51" s="63"/>
      <c r="AE51" s="63"/>
      <c r="AF51" s="63"/>
      <c r="AG51" s="63"/>
      <c r="AH51" s="63"/>
      <c r="AV51" s="81"/>
    </row>
    <row r="52" spans="1:48" ht="18.75" customHeight="1">
      <c r="B52" s="860"/>
      <c r="C52" s="860"/>
      <c r="D52" s="860"/>
      <c r="E52" s="860"/>
      <c r="F52" s="860"/>
      <c r="G52" s="860"/>
      <c r="H52" s="860"/>
      <c r="I52" s="860"/>
      <c r="J52" s="860"/>
      <c r="K52" s="860"/>
      <c r="L52" s="860"/>
      <c r="M52" s="860"/>
      <c r="N52" s="860"/>
      <c r="O52" s="860"/>
      <c r="P52" s="860"/>
      <c r="Q52" s="860"/>
      <c r="R52" s="860"/>
      <c r="W52" s="845"/>
      <c r="X52" s="845"/>
      <c r="Y52" s="845"/>
      <c r="Z52" s="845"/>
      <c r="AA52" s="845"/>
      <c r="AB52" s="130"/>
      <c r="AC52" s="861"/>
      <c r="AD52" s="861"/>
      <c r="AE52" s="861"/>
      <c r="AF52" s="861"/>
      <c r="AG52" s="861"/>
      <c r="AH52" s="131"/>
      <c r="AV52" s="81"/>
    </row>
    <row r="53" spans="1:48" ht="7.5" customHeight="1"/>
    <row r="55" spans="1:48" customFormat="1" ht="11.25" customHeight="1">
      <c r="A55" s="463"/>
      <c r="B55" s="463"/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  <c r="V55" s="463"/>
      <c r="W55" s="463"/>
      <c r="X55" s="463"/>
      <c r="Y55" s="463"/>
      <c r="Z55" s="463"/>
      <c r="AA55" s="463"/>
      <c r="AB55" s="463"/>
      <c r="AC55" s="463"/>
      <c r="AD55" s="463"/>
      <c r="AE55" s="463"/>
      <c r="AF55" s="463"/>
      <c r="AG55" s="463"/>
      <c r="AH55" s="463"/>
      <c r="AI55" s="463"/>
      <c r="AJ55" s="463"/>
      <c r="AK55" s="463"/>
      <c r="AL55" s="463"/>
      <c r="AM55" s="463"/>
      <c r="AN55" s="463"/>
      <c r="AO55" s="463"/>
      <c r="AP55" s="463"/>
      <c r="AQ55" s="8"/>
      <c r="AR55" s="498"/>
      <c r="AS55" s="1"/>
      <c r="AT55" s="1"/>
      <c r="AU55" s="463"/>
      <c r="AV55" s="463"/>
    </row>
  </sheetData>
  <sheetProtection algorithmName="SHA-512" hashValue="1cLr4eFYAZSnrmtZuSKDEmMVtwlsQqAihJf1Aa1CO8kuoC65E4rPjyCya7hRbi8UXxZ6+89m6H2PV1Emof8xyw==" saltValue="m9krGQblofERNY4XzNkUeg==" spinCount="100000" sheet="1" objects="1" scenarios="1" selectLockedCells="1"/>
  <mergeCells count="79">
    <mergeCell ref="A23:A24"/>
    <mergeCell ref="O23:S24"/>
    <mergeCell ref="V23:V24"/>
    <mergeCell ref="A20:A21"/>
    <mergeCell ref="O20:S21"/>
    <mergeCell ref="V20:V21"/>
    <mergeCell ref="AI20:AN21"/>
    <mergeCell ref="J21:M21"/>
    <mergeCell ref="AD21:AG21"/>
    <mergeCell ref="B20:I21"/>
    <mergeCell ref="W20:AC21"/>
    <mergeCell ref="AL7:AN7"/>
    <mergeCell ref="A4:AO4"/>
    <mergeCell ref="AF11:AO11"/>
    <mergeCell ref="O19:S19"/>
    <mergeCell ref="AI19:AN19"/>
    <mergeCell ref="AE7:AJ7"/>
    <mergeCell ref="A15:T16"/>
    <mergeCell ref="V15:AO16"/>
    <mergeCell ref="B18:I18"/>
    <mergeCell ref="A7:AD7"/>
    <mergeCell ref="AI23:AN24"/>
    <mergeCell ref="J24:M24"/>
    <mergeCell ref="AD24:AG24"/>
    <mergeCell ref="B23:I24"/>
    <mergeCell ref="W23:AC24"/>
    <mergeCell ref="A26:A27"/>
    <mergeCell ref="O26:S27"/>
    <mergeCell ref="V26:V27"/>
    <mergeCell ref="AI26:AN27"/>
    <mergeCell ref="J27:M27"/>
    <mergeCell ref="AD27:AG27"/>
    <mergeCell ref="B26:I27"/>
    <mergeCell ref="W26:AC27"/>
    <mergeCell ref="A29:A30"/>
    <mergeCell ref="O29:S30"/>
    <mergeCell ref="V29:V30"/>
    <mergeCell ref="AI29:AN30"/>
    <mergeCell ref="J30:M30"/>
    <mergeCell ref="AD30:AG30"/>
    <mergeCell ref="B29:I30"/>
    <mergeCell ref="W29:AC30"/>
    <mergeCell ref="A32:A33"/>
    <mergeCell ref="O32:S33"/>
    <mergeCell ref="V32:V33"/>
    <mergeCell ref="AI32:AN33"/>
    <mergeCell ref="J33:M33"/>
    <mergeCell ref="AD33:AG33"/>
    <mergeCell ref="B32:I33"/>
    <mergeCell ref="W32:AC33"/>
    <mergeCell ref="AI35:AN36"/>
    <mergeCell ref="AD36:AG36"/>
    <mergeCell ref="B38:I39"/>
    <mergeCell ref="B34:I37"/>
    <mergeCell ref="N35:N36"/>
    <mergeCell ref="W35:AC36"/>
    <mergeCell ref="J39:M39"/>
    <mergeCell ref="W50:AA50"/>
    <mergeCell ref="W52:AA52"/>
    <mergeCell ref="O41:S42"/>
    <mergeCell ref="A35:A36"/>
    <mergeCell ref="O35:S36"/>
    <mergeCell ref="V35:V36"/>
    <mergeCell ref="B49:R49"/>
    <mergeCell ref="B50:R50"/>
    <mergeCell ref="B52:R52"/>
    <mergeCell ref="W41:AD42"/>
    <mergeCell ref="AC50:AG50"/>
    <mergeCell ref="AC52:AG52"/>
    <mergeCell ref="A38:A39"/>
    <mergeCell ref="J38:M38"/>
    <mergeCell ref="O38:S39"/>
    <mergeCell ref="W49:AA49"/>
    <mergeCell ref="AI41:AN42"/>
    <mergeCell ref="B41:I42"/>
    <mergeCell ref="A47:AO47"/>
    <mergeCell ref="A43:T43"/>
    <mergeCell ref="AC49:AG49"/>
    <mergeCell ref="V45:AO45"/>
  </mergeCells>
  <conditionalFormatting sqref="AH52">
    <cfRule type="cellIs" dxfId="3" priority="7" stopIfTrue="1" operator="greaterThan">
      <formula>$AS$52</formula>
    </cfRule>
  </conditionalFormatting>
  <conditionalFormatting sqref="O41:S42">
    <cfRule type="cellIs" dxfId="2" priority="6" stopIfTrue="1" operator="greaterThan">
      <formula>$AT$19</formula>
    </cfRule>
  </conditionalFormatting>
  <conditionalFormatting sqref="AI41:AN42">
    <cfRule type="cellIs" dxfId="1" priority="4" stopIfTrue="1" operator="greaterThan">
      <formula>$AU$19</formula>
    </cfRule>
  </conditionalFormatting>
  <conditionalFormatting sqref="O20:S21 O41:S42 O23:S24 O26:S27 O29:S30 O32:S33 O35:S36 O38:S39">
    <cfRule type="expression" dxfId="0" priority="1">
      <formula>$AR$7=0</formula>
    </cfRule>
  </conditionalFormatting>
  <dataValidations xWindow="908" yWindow="639" count="4">
    <dataValidation allowBlank="1" showInputMessage="1" showErrorMessage="1" promptTitle="ATTENZIONE:" sqref="AI41:AN42 AI35:AN36 AI32:AN33 AI29:AN30 AI26:AN27 AI23:AN24 AI20:AN21 O41:S42" xr:uid="{00000000-0002-0000-0E00-000000000000}"/>
    <dataValidation type="list" allowBlank="1" showInputMessage="1" showErrorMessage="1" sqref="AL7:AN7" xr:uid="{00000000-0002-0000-0E00-000001000000}">
      <formula1>$AS$7:$AT$7</formula1>
    </dataValidation>
    <dataValidation type="whole" operator="greaterThanOrEqual" allowBlank="1" showInputMessage="1" showErrorMessage="1" sqref="P40:S40 AO23:AO24 AO26:AO27 AO29:AO30 AK37:AO37 AK40:AO40 AO32:AO33 T20:U42 P22:S22 P25:S25 P28:S28 P31:S31 P34:S34 P37:S37" xr:uid="{00000000-0002-0000-0E00-000002000000}">
      <formula1>0</formula1>
    </dataValidation>
    <dataValidation type="whole" allowBlank="1" showInputMessage="1" showErrorMessage="1" promptTitle="ATTENZIONE:" sqref="O20:S21 O23:S24 O26:S27 O29:S30 O32:S33 O35:S36 O38:S39" xr:uid="{00000000-0002-0000-0E00-000003000000}">
      <formula1>1</formula1>
      <formula2>9999999999</formula2>
    </dataValidation>
  </dataValidations>
  <pageMargins left="0.36" right="0.35" top="0.46" bottom="0.28000000000000003" header="0.77" footer="0.27"/>
  <pageSetup paperSize="9" scale="64" orientation="portrait" r:id="rId1"/>
  <headerFooter alignWithMargins="0">
    <oddFooter>&amp;C9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1"/>
  <dimension ref="A1:AM24"/>
  <sheetViews>
    <sheetView showGridLines="0" workbookViewId="0">
      <selection activeCell="A2" sqref="A2:AH23"/>
    </sheetView>
  </sheetViews>
  <sheetFormatPr defaultColWidth="9.140625" defaultRowHeight="15"/>
  <cols>
    <col min="1" max="26" width="2.85546875" style="24" customWidth="1"/>
    <col min="27" max="27" width="0.85546875" style="24" customWidth="1"/>
    <col min="28" max="28" width="6" style="24" customWidth="1"/>
    <col min="29" max="34" width="2.85546875" style="24" customWidth="1"/>
    <col min="35" max="35" width="10.85546875" style="24" customWidth="1"/>
    <col min="36" max="39" width="9.140625" style="34"/>
    <col min="40" max="16384" width="9.140625" style="24"/>
  </cols>
  <sheetData>
    <row r="1" spans="1:39">
      <c r="A1" s="883" t="s">
        <v>394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84"/>
      <c r="AA1" s="884"/>
      <c r="AB1" s="884"/>
      <c r="AC1" s="884"/>
      <c r="AD1" s="884"/>
      <c r="AE1" s="884"/>
      <c r="AF1" s="884"/>
      <c r="AG1" s="884"/>
      <c r="AH1" s="885"/>
      <c r="AI1" s="463"/>
      <c r="AJ1" s="87"/>
      <c r="AK1" s="24"/>
      <c r="AL1" s="24"/>
      <c r="AM1" s="24"/>
    </row>
    <row r="2" spans="1:39">
      <c r="A2" s="886"/>
      <c r="B2" s="935"/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  <c r="Z2" s="935"/>
      <c r="AA2" s="935"/>
      <c r="AB2" s="935"/>
      <c r="AC2" s="935"/>
      <c r="AD2" s="935"/>
      <c r="AE2" s="935"/>
      <c r="AF2" s="935"/>
      <c r="AG2" s="935"/>
      <c r="AH2" s="936"/>
      <c r="AI2" s="463"/>
      <c r="AJ2" s="24"/>
      <c r="AK2" s="24"/>
      <c r="AL2" s="24"/>
      <c r="AM2" s="24"/>
    </row>
    <row r="3" spans="1:39">
      <c r="A3" s="937"/>
      <c r="B3" s="938"/>
      <c r="C3" s="938"/>
      <c r="D3" s="938"/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938"/>
      <c r="W3" s="938"/>
      <c r="X3" s="938"/>
      <c r="Y3" s="938"/>
      <c r="Z3" s="938"/>
      <c r="AA3" s="938"/>
      <c r="AB3" s="938"/>
      <c r="AC3" s="938"/>
      <c r="AD3" s="938"/>
      <c r="AE3" s="938"/>
      <c r="AF3" s="938"/>
      <c r="AG3" s="938"/>
      <c r="AH3" s="939"/>
      <c r="AI3" s="463"/>
      <c r="AJ3" s="24"/>
      <c r="AK3" s="24"/>
      <c r="AL3" s="24"/>
      <c r="AM3" s="24"/>
    </row>
    <row r="4" spans="1:39">
      <c r="A4" s="937"/>
      <c r="B4" s="938"/>
      <c r="C4" s="938"/>
      <c r="D4" s="938"/>
      <c r="E4" s="938"/>
      <c r="F4" s="938"/>
      <c r="G4" s="938"/>
      <c r="H4" s="938"/>
      <c r="I4" s="938"/>
      <c r="J4" s="938"/>
      <c r="K4" s="938"/>
      <c r="L4" s="938"/>
      <c r="M4" s="938"/>
      <c r="N4" s="938"/>
      <c r="O4" s="938"/>
      <c r="P4" s="938"/>
      <c r="Q4" s="938"/>
      <c r="R4" s="938"/>
      <c r="S4" s="938"/>
      <c r="T4" s="938"/>
      <c r="U4" s="938"/>
      <c r="V4" s="938"/>
      <c r="W4" s="938"/>
      <c r="X4" s="938"/>
      <c r="Y4" s="938"/>
      <c r="Z4" s="938"/>
      <c r="AA4" s="938"/>
      <c r="AB4" s="938"/>
      <c r="AC4" s="938"/>
      <c r="AD4" s="938"/>
      <c r="AE4" s="938"/>
      <c r="AF4" s="938"/>
      <c r="AG4" s="938"/>
      <c r="AH4" s="939"/>
      <c r="AI4" s="463"/>
      <c r="AJ4" s="24"/>
      <c r="AK4" s="24"/>
      <c r="AL4" s="24"/>
      <c r="AM4" s="24"/>
    </row>
    <row r="5" spans="1:39">
      <c r="A5" s="937"/>
      <c r="B5" s="938"/>
      <c r="C5" s="938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8"/>
      <c r="Y5" s="938"/>
      <c r="Z5" s="938"/>
      <c r="AA5" s="938"/>
      <c r="AB5" s="938"/>
      <c r="AC5" s="938"/>
      <c r="AD5" s="938"/>
      <c r="AE5" s="938"/>
      <c r="AF5" s="938"/>
      <c r="AG5" s="938"/>
      <c r="AH5" s="939"/>
      <c r="AI5" s="463"/>
      <c r="AJ5" s="24"/>
      <c r="AK5" s="24"/>
      <c r="AL5" s="24"/>
      <c r="AM5" s="24"/>
    </row>
    <row r="6" spans="1:39">
      <c r="A6" s="937"/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938"/>
      <c r="AC6" s="938"/>
      <c r="AD6" s="938"/>
      <c r="AE6" s="938"/>
      <c r="AF6" s="938"/>
      <c r="AG6" s="938"/>
      <c r="AH6" s="939"/>
      <c r="AI6" s="463"/>
      <c r="AJ6" s="24"/>
      <c r="AK6" s="24"/>
      <c r="AL6" s="24"/>
      <c r="AM6" s="24"/>
    </row>
    <row r="7" spans="1:39">
      <c r="A7" s="937"/>
      <c r="B7" s="938"/>
      <c r="C7" s="938"/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8"/>
      <c r="P7" s="938"/>
      <c r="Q7" s="938"/>
      <c r="R7" s="938"/>
      <c r="S7" s="938"/>
      <c r="T7" s="938"/>
      <c r="U7" s="938"/>
      <c r="V7" s="938"/>
      <c r="W7" s="938"/>
      <c r="X7" s="938"/>
      <c r="Y7" s="938"/>
      <c r="Z7" s="938"/>
      <c r="AA7" s="938"/>
      <c r="AB7" s="938"/>
      <c r="AC7" s="938"/>
      <c r="AD7" s="938"/>
      <c r="AE7" s="938"/>
      <c r="AF7" s="938"/>
      <c r="AG7" s="938"/>
      <c r="AH7" s="939"/>
      <c r="AI7" s="463"/>
      <c r="AJ7" s="24"/>
      <c r="AK7" s="24"/>
      <c r="AL7" s="24"/>
      <c r="AM7" s="24"/>
    </row>
    <row r="8" spans="1:39">
      <c r="A8" s="937"/>
      <c r="B8" s="938"/>
      <c r="C8" s="938"/>
      <c r="D8" s="938"/>
      <c r="E8" s="938"/>
      <c r="F8" s="938"/>
      <c r="G8" s="938"/>
      <c r="H8" s="938"/>
      <c r="I8" s="938"/>
      <c r="J8" s="938"/>
      <c r="K8" s="938"/>
      <c r="L8" s="938"/>
      <c r="M8" s="938"/>
      <c r="N8" s="938"/>
      <c r="O8" s="938"/>
      <c r="P8" s="938"/>
      <c r="Q8" s="938"/>
      <c r="R8" s="938"/>
      <c r="S8" s="938"/>
      <c r="T8" s="938"/>
      <c r="U8" s="938"/>
      <c r="V8" s="938"/>
      <c r="W8" s="938"/>
      <c r="X8" s="938"/>
      <c r="Y8" s="938"/>
      <c r="Z8" s="938"/>
      <c r="AA8" s="938"/>
      <c r="AB8" s="938"/>
      <c r="AC8" s="938"/>
      <c r="AD8" s="938"/>
      <c r="AE8" s="938"/>
      <c r="AF8" s="938"/>
      <c r="AG8" s="938"/>
      <c r="AH8" s="939"/>
      <c r="AI8" s="463"/>
      <c r="AJ8" s="24"/>
      <c r="AK8" s="24"/>
      <c r="AL8" s="24"/>
      <c r="AM8" s="24"/>
    </row>
    <row r="9" spans="1:39">
      <c r="A9" s="937"/>
      <c r="B9" s="938"/>
      <c r="C9" s="938"/>
      <c r="D9" s="938"/>
      <c r="E9" s="938"/>
      <c r="F9" s="938"/>
      <c r="G9" s="938"/>
      <c r="H9" s="938"/>
      <c r="I9" s="938"/>
      <c r="J9" s="938"/>
      <c r="K9" s="938"/>
      <c r="L9" s="938"/>
      <c r="M9" s="938"/>
      <c r="N9" s="938"/>
      <c r="O9" s="938"/>
      <c r="P9" s="938"/>
      <c r="Q9" s="938"/>
      <c r="R9" s="938"/>
      <c r="S9" s="938"/>
      <c r="T9" s="938"/>
      <c r="U9" s="938"/>
      <c r="V9" s="938"/>
      <c r="W9" s="938"/>
      <c r="X9" s="938"/>
      <c r="Y9" s="938"/>
      <c r="Z9" s="938"/>
      <c r="AA9" s="938"/>
      <c r="AB9" s="938"/>
      <c r="AC9" s="938"/>
      <c r="AD9" s="938"/>
      <c r="AE9" s="938"/>
      <c r="AF9" s="938"/>
      <c r="AG9" s="938"/>
      <c r="AH9" s="939"/>
      <c r="AI9" s="463"/>
      <c r="AJ9" s="24"/>
      <c r="AK9" s="24"/>
      <c r="AL9" s="24"/>
      <c r="AM9" s="24"/>
    </row>
    <row r="10" spans="1:39">
      <c r="A10" s="937"/>
      <c r="B10" s="938"/>
      <c r="C10" s="938"/>
      <c r="D10" s="938"/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38"/>
      <c r="P10" s="938"/>
      <c r="Q10" s="938"/>
      <c r="R10" s="938"/>
      <c r="S10" s="938"/>
      <c r="T10" s="938"/>
      <c r="U10" s="938"/>
      <c r="V10" s="938"/>
      <c r="W10" s="938"/>
      <c r="X10" s="938"/>
      <c r="Y10" s="938"/>
      <c r="Z10" s="938"/>
      <c r="AA10" s="938"/>
      <c r="AB10" s="938"/>
      <c r="AC10" s="938"/>
      <c r="AD10" s="938"/>
      <c r="AE10" s="938"/>
      <c r="AF10" s="938"/>
      <c r="AG10" s="938"/>
      <c r="AH10" s="939"/>
      <c r="AI10" s="463"/>
      <c r="AJ10" s="24"/>
      <c r="AK10" s="24"/>
      <c r="AL10" s="24"/>
      <c r="AM10" s="24"/>
    </row>
    <row r="11" spans="1:39">
      <c r="A11" s="937"/>
      <c r="B11" s="938"/>
      <c r="C11" s="938"/>
      <c r="D11" s="938"/>
      <c r="E11" s="938"/>
      <c r="F11" s="938"/>
      <c r="G11" s="938"/>
      <c r="H11" s="938"/>
      <c r="I11" s="938"/>
      <c r="J11" s="938"/>
      <c r="K11" s="938"/>
      <c r="L11" s="938"/>
      <c r="M11" s="938"/>
      <c r="N11" s="938"/>
      <c r="O11" s="938"/>
      <c r="P11" s="938"/>
      <c r="Q11" s="938"/>
      <c r="R11" s="938"/>
      <c r="S11" s="938"/>
      <c r="T11" s="938"/>
      <c r="U11" s="938"/>
      <c r="V11" s="938"/>
      <c r="W11" s="938"/>
      <c r="X11" s="938"/>
      <c r="Y11" s="938"/>
      <c r="Z11" s="938"/>
      <c r="AA11" s="938"/>
      <c r="AB11" s="938"/>
      <c r="AC11" s="938"/>
      <c r="AD11" s="938"/>
      <c r="AE11" s="938"/>
      <c r="AF11" s="938"/>
      <c r="AG11" s="938"/>
      <c r="AH11" s="939"/>
      <c r="AI11" s="463"/>
      <c r="AJ11" s="24"/>
      <c r="AK11" s="24"/>
      <c r="AL11" s="24"/>
      <c r="AM11" s="24"/>
    </row>
    <row r="12" spans="1:39">
      <c r="A12" s="937"/>
      <c r="B12" s="938"/>
      <c r="C12" s="938"/>
      <c r="D12" s="938"/>
      <c r="E12" s="938"/>
      <c r="F12" s="938"/>
      <c r="G12" s="938"/>
      <c r="H12" s="938"/>
      <c r="I12" s="938"/>
      <c r="J12" s="938"/>
      <c r="K12" s="938"/>
      <c r="L12" s="938"/>
      <c r="M12" s="938"/>
      <c r="N12" s="938"/>
      <c r="O12" s="938"/>
      <c r="P12" s="938"/>
      <c r="Q12" s="938"/>
      <c r="R12" s="938"/>
      <c r="S12" s="938"/>
      <c r="T12" s="938"/>
      <c r="U12" s="938"/>
      <c r="V12" s="938"/>
      <c r="W12" s="938"/>
      <c r="X12" s="938"/>
      <c r="Y12" s="938"/>
      <c r="Z12" s="938"/>
      <c r="AA12" s="938"/>
      <c r="AB12" s="938"/>
      <c r="AC12" s="938"/>
      <c r="AD12" s="938"/>
      <c r="AE12" s="938"/>
      <c r="AF12" s="938"/>
      <c r="AG12" s="938"/>
      <c r="AH12" s="939"/>
      <c r="AI12" s="463"/>
      <c r="AJ12" s="24"/>
      <c r="AK12" s="24"/>
      <c r="AL12" s="24"/>
      <c r="AM12" s="24"/>
    </row>
    <row r="13" spans="1:39">
      <c r="A13" s="937"/>
      <c r="B13" s="938"/>
      <c r="C13" s="938"/>
      <c r="D13" s="938"/>
      <c r="E13" s="938"/>
      <c r="F13" s="938"/>
      <c r="G13" s="938"/>
      <c r="H13" s="938"/>
      <c r="I13" s="938"/>
      <c r="J13" s="938"/>
      <c r="K13" s="938"/>
      <c r="L13" s="938"/>
      <c r="M13" s="938"/>
      <c r="N13" s="938"/>
      <c r="O13" s="938"/>
      <c r="P13" s="938"/>
      <c r="Q13" s="938"/>
      <c r="R13" s="938"/>
      <c r="S13" s="938"/>
      <c r="T13" s="938"/>
      <c r="U13" s="938"/>
      <c r="V13" s="938"/>
      <c r="W13" s="938"/>
      <c r="X13" s="938"/>
      <c r="Y13" s="938"/>
      <c r="Z13" s="938"/>
      <c r="AA13" s="938"/>
      <c r="AB13" s="938"/>
      <c r="AC13" s="938"/>
      <c r="AD13" s="938"/>
      <c r="AE13" s="938"/>
      <c r="AF13" s="938"/>
      <c r="AG13" s="938"/>
      <c r="AH13" s="939"/>
      <c r="AI13" s="463"/>
      <c r="AJ13" s="24"/>
      <c r="AK13" s="24"/>
      <c r="AL13" s="24"/>
      <c r="AM13" s="24"/>
    </row>
    <row r="14" spans="1:39">
      <c r="A14" s="937"/>
      <c r="B14" s="938"/>
      <c r="C14" s="938"/>
      <c r="D14" s="938"/>
      <c r="E14" s="938"/>
      <c r="F14" s="938"/>
      <c r="G14" s="938"/>
      <c r="H14" s="938"/>
      <c r="I14" s="938"/>
      <c r="J14" s="938"/>
      <c r="K14" s="938"/>
      <c r="L14" s="938"/>
      <c r="M14" s="938"/>
      <c r="N14" s="938"/>
      <c r="O14" s="938"/>
      <c r="P14" s="938"/>
      <c r="Q14" s="938"/>
      <c r="R14" s="938"/>
      <c r="S14" s="938"/>
      <c r="T14" s="938"/>
      <c r="U14" s="938"/>
      <c r="V14" s="938"/>
      <c r="W14" s="938"/>
      <c r="X14" s="938"/>
      <c r="Y14" s="938"/>
      <c r="Z14" s="938"/>
      <c r="AA14" s="938"/>
      <c r="AB14" s="938"/>
      <c r="AC14" s="938"/>
      <c r="AD14" s="938"/>
      <c r="AE14" s="938"/>
      <c r="AF14" s="938"/>
      <c r="AG14" s="938"/>
      <c r="AH14" s="939"/>
      <c r="AI14" s="463"/>
      <c r="AJ14" s="24"/>
      <c r="AK14" s="24"/>
      <c r="AL14" s="24"/>
      <c r="AM14" s="24"/>
    </row>
    <row r="15" spans="1:39">
      <c r="A15" s="937"/>
      <c r="B15" s="938"/>
      <c r="C15" s="938"/>
      <c r="D15" s="938"/>
      <c r="E15" s="938"/>
      <c r="F15" s="938"/>
      <c r="G15" s="938"/>
      <c r="H15" s="938"/>
      <c r="I15" s="938"/>
      <c r="J15" s="938"/>
      <c r="K15" s="938"/>
      <c r="L15" s="938"/>
      <c r="M15" s="938"/>
      <c r="N15" s="938"/>
      <c r="O15" s="938"/>
      <c r="P15" s="938"/>
      <c r="Q15" s="938"/>
      <c r="R15" s="938"/>
      <c r="S15" s="938"/>
      <c r="T15" s="938"/>
      <c r="U15" s="938"/>
      <c r="V15" s="938"/>
      <c r="W15" s="938"/>
      <c r="X15" s="938"/>
      <c r="Y15" s="938"/>
      <c r="Z15" s="938"/>
      <c r="AA15" s="938"/>
      <c r="AB15" s="938"/>
      <c r="AC15" s="938"/>
      <c r="AD15" s="938"/>
      <c r="AE15" s="938"/>
      <c r="AF15" s="938"/>
      <c r="AG15" s="938"/>
      <c r="AH15" s="939"/>
      <c r="AI15" s="463"/>
      <c r="AJ15" s="24"/>
      <c r="AK15" s="24"/>
      <c r="AL15" s="24"/>
      <c r="AM15" s="24"/>
    </row>
    <row r="16" spans="1:39">
      <c r="A16" s="937"/>
      <c r="B16" s="938"/>
      <c r="C16" s="938"/>
      <c r="D16" s="938"/>
      <c r="E16" s="938"/>
      <c r="F16" s="938"/>
      <c r="G16" s="938"/>
      <c r="H16" s="938"/>
      <c r="I16" s="938"/>
      <c r="J16" s="938"/>
      <c r="K16" s="938"/>
      <c r="L16" s="938"/>
      <c r="M16" s="938"/>
      <c r="N16" s="938"/>
      <c r="O16" s="938"/>
      <c r="P16" s="938"/>
      <c r="Q16" s="938"/>
      <c r="R16" s="938"/>
      <c r="S16" s="938"/>
      <c r="T16" s="938"/>
      <c r="U16" s="938"/>
      <c r="V16" s="938"/>
      <c r="W16" s="938"/>
      <c r="X16" s="938"/>
      <c r="Y16" s="938"/>
      <c r="Z16" s="938"/>
      <c r="AA16" s="938"/>
      <c r="AB16" s="938"/>
      <c r="AC16" s="938"/>
      <c r="AD16" s="938"/>
      <c r="AE16" s="938"/>
      <c r="AF16" s="938"/>
      <c r="AG16" s="938"/>
      <c r="AH16" s="939"/>
      <c r="AI16" s="463"/>
      <c r="AJ16" s="24"/>
      <c r="AK16" s="24"/>
      <c r="AL16" s="24"/>
      <c r="AM16" s="24"/>
    </row>
    <row r="17" spans="1:35">
      <c r="A17" s="937"/>
      <c r="B17" s="938"/>
      <c r="C17" s="938"/>
      <c r="D17" s="938"/>
      <c r="E17" s="938"/>
      <c r="F17" s="938"/>
      <c r="G17" s="938"/>
      <c r="H17" s="938"/>
      <c r="I17" s="938"/>
      <c r="J17" s="938"/>
      <c r="K17" s="938"/>
      <c r="L17" s="938"/>
      <c r="M17" s="938"/>
      <c r="N17" s="938"/>
      <c r="O17" s="938"/>
      <c r="P17" s="938"/>
      <c r="Q17" s="938"/>
      <c r="R17" s="938"/>
      <c r="S17" s="938"/>
      <c r="T17" s="938"/>
      <c r="U17" s="938"/>
      <c r="V17" s="938"/>
      <c r="W17" s="938"/>
      <c r="X17" s="938"/>
      <c r="Y17" s="938"/>
      <c r="Z17" s="938"/>
      <c r="AA17" s="938"/>
      <c r="AB17" s="938"/>
      <c r="AC17" s="938"/>
      <c r="AD17" s="938"/>
      <c r="AE17" s="938"/>
      <c r="AF17" s="938"/>
      <c r="AG17" s="938"/>
      <c r="AH17" s="939"/>
      <c r="AI17" s="463"/>
    </row>
    <row r="18" spans="1:35" ht="22.5" customHeight="1">
      <c r="A18" s="937"/>
      <c r="B18" s="938"/>
      <c r="C18" s="938"/>
      <c r="D18" s="938"/>
      <c r="E18" s="938"/>
      <c r="F18" s="938"/>
      <c r="G18" s="938"/>
      <c r="H18" s="938"/>
      <c r="I18" s="938"/>
      <c r="J18" s="938"/>
      <c r="K18" s="938"/>
      <c r="L18" s="938"/>
      <c r="M18" s="938"/>
      <c r="N18" s="938"/>
      <c r="O18" s="938"/>
      <c r="P18" s="938"/>
      <c r="Q18" s="938"/>
      <c r="R18" s="938"/>
      <c r="S18" s="938"/>
      <c r="T18" s="938"/>
      <c r="U18" s="938"/>
      <c r="V18" s="938"/>
      <c r="W18" s="938"/>
      <c r="X18" s="938"/>
      <c r="Y18" s="938"/>
      <c r="Z18" s="938"/>
      <c r="AA18" s="938"/>
      <c r="AB18" s="938"/>
      <c r="AC18" s="938"/>
      <c r="AD18" s="938"/>
      <c r="AE18" s="938"/>
      <c r="AF18" s="938"/>
      <c r="AG18" s="938"/>
      <c r="AH18" s="939"/>
      <c r="AI18" s="463"/>
    </row>
    <row r="19" spans="1:35">
      <c r="A19" s="937"/>
      <c r="B19" s="938"/>
      <c r="C19" s="938"/>
      <c r="D19" s="938"/>
      <c r="E19" s="938"/>
      <c r="F19" s="938"/>
      <c r="G19" s="938"/>
      <c r="H19" s="938"/>
      <c r="I19" s="938"/>
      <c r="J19" s="938"/>
      <c r="K19" s="938"/>
      <c r="L19" s="938"/>
      <c r="M19" s="938"/>
      <c r="N19" s="938"/>
      <c r="O19" s="938"/>
      <c r="P19" s="938"/>
      <c r="Q19" s="938"/>
      <c r="R19" s="938"/>
      <c r="S19" s="938"/>
      <c r="T19" s="938"/>
      <c r="U19" s="938"/>
      <c r="V19" s="938"/>
      <c r="W19" s="938"/>
      <c r="X19" s="938"/>
      <c r="Y19" s="938"/>
      <c r="Z19" s="938"/>
      <c r="AA19" s="938"/>
      <c r="AB19" s="938"/>
      <c r="AC19" s="938"/>
      <c r="AD19" s="938"/>
      <c r="AE19" s="938"/>
      <c r="AF19" s="938"/>
      <c r="AG19" s="938"/>
      <c r="AH19" s="939"/>
      <c r="AI19" s="463"/>
    </row>
    <row r="20" spans="1:35">
      <c r="A20" s="937"/>
      <c r="B20" s="938"/>
      <c r="C20" s="938"/>
      <c r="D20" s="938"/>
      <c r="E20" s="938"/>
      <c r="F20" s="938"/>
      <c r="G20" s="938"/>
      <c r="H20" s="938"/>
      <c r="I20" s="938"/>
      <c r="J20" s="938"/>
      <c r="K20" s="938"/>
      <c r="L20" s="938"/>
      <c r="M20" s="938"/>
      <c r="N20" s="938"/>
      <c r="O20" s="938"/>
      <c r="P20" s="938"/>
      <c r="Q20" s="938"/>
      <c r="R20" s="938"/>
      <c r="S20" s="938"/>
      <c r="T20" s="938"/>
      <c r="U20" s="938"/>
      <c r="V20" s="938"/>
      <c r="W20" s="938"/>
      <c r="X20" s="938"/>
      <c r="Y20" s="938"/>
      <c r="Z20" s="938"/>
      <c r="AA20" s="938"/>
      <c r="AB20" s="938"/>
      <c r="AC20" s="938"/>
      <c r="AD20" s="938"/>
      <c r="AE20" s="938"/>
      <c r="AF20" s="938"/>
      <c r="AG20" s="938"/>
      <c r="AH20" s="939"/>
      <c r="AI20" s="463"/>
    </row>
    <row r="21" spans="1:35">
      <c r="A21" s="937"/>
      <c r="B21" s="938"/>
      <c r="C21" s="938"/>
      <c r="D21" s="938"/>
      <c r="E21" s="938"/>
      <c r="F21" s="938"/>
      <c r="G21" s="938"/>
      <c r="H21" s="938"/>
      <c r="I21" s="938"/>
      <c r="J21" s="938"/>
      <c r="K21" s="938"/>
      <c r="L21" s="938"/>
      <c r="M21" s="938"/>
      <c r="N21" s="938"/>
      <c r="O21" s="938"/>
      <c r="P21" s="938"/>
      <c r="Q21" s="938"/>
      <c r="R21" s="938"/>
      <c r="S21" s="938"/>
      <c r="T21" s="938"/>
      <c r="U21" s="938"/>
      <c r="V21" s="938"/>
      <c r="W21" s="938"/>
      <c r="X21" s="938"/>
      <c r="Y21" s="938"/>
      <c r="Z21" s="938"/>
      <c r="AA21" s="938"/>
      <c r="AB21" s="938"/>
      <c r="AC21" s="938"/>
      <c r="AD21" s="938"/>
      <c r="AE21" s="938"/>
      <c r="AF21" s="938"/>
      <c r="AG21" s="938"/>
      <c r="AH21" s="939"/>
      <c r="AI21" s="463"/>
    </row>
    <row r="22" spans="1:35">
      <c r="A22" s="937"/>
      <c r="B22" s="938"/>
      <c r="C22" s="938"/>
      <c r="D22" s="938"/>
      <c r="E22" s="938"/>
      <c r="F22" s="938"/>
      <c r="G22" s="938"/>
      <c r="H22" s="938"/>
      <c r="I22" s="938"/>
      <c r="J22" s="938"/>
      <c r="K22" s="938"/>
      <c r="L22" s="938"/>
      <c r="M22" s="938"/>
      <c r="N22" s="938"/>
      <c r="O22" s="938"/>
      <c r="P22" s="938"/>
      <c r="Q22" s="938"/>
      <c r="R22" s="938"/>
      <c r="S22" s="938"/>
      <c r="T22" s="938"/>
      <c r="U22" s="938"/>
      <c r="V22" s="938"/>
      <c r="W22" s="938"/>
      <c r="X22" s="938"/>
      <c r="Y22" s="938"/>
      <c r="Z22" s="938"/>
      <c r="AA22" s="938"/>
      <c r="AB22" s="938"/>
      <c r="AC22" s="938"/>
      <c r="AD22" s="938"/>
      <c r="AE22" s="938"/>
      <c r="AF22" s="938"/>
      <c r="AG22" s="938"/>
      <c r="AH22" s="939"/>
      <c r="AI22" s="463"/>
    </row>
    <row r="23" spans="1:35">
      <c r="A23" s="940"/>
      <c r="B23" s="941"/>
      <c r="C23" s="941"/>
      <c r="D23" s="941"/>
      <c r="E23" s="941"/>
      <c r="F23" s="941"/>
      <c r="G23" s="941"/>
      <c r="H23" s="941"/>
      <c r="I23" s="941"/>
      <c r="J23" s="941"/>
      <c r="K23" s="941"/>
      <c r="L23" s="941"/>
      <c r="M23" s="941"/>
      <c r="N23" s="941"/>
      <c r="O23" s="941"/>
      <c r="P23" s="941"/>
      <c r="Q23" s="941"/>
      <c r="R23" s="941"/>
      <c r="S23" s="941"/>
      <c r="T23" s="941"/>
      <c r="U23" s="941"/>
      <c r="V23" s="941"/>
      <c r="W23" s="941"/>
      <c r="X23" s="941"/>
      <c r="Y23" s="941"/>
      <c r="Z23" s="941"/>
      <c r="AA23" s="941"/>
      <c r="AB23" s="941"/>
      <c r="AC23" s="941"/>
      <c r="AD23" s="941"/>
      <c r="AE23" s="941"/>
      <c r="AF23" s="941"/>
      <c r="AG23" s="941"/>
      <c r="AH23" s="942"/>
      <c r="AI23" s="463"/>
    </row>
    <row r="24" spans="1:35">
      <c r="A24" s="463"/>
      <c r="B24" s="463"/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</row>
  </sheetData>
  <sheetProtection password="EA02" sheet="1" objects="1" scenarios="1" selectLockedCells="1"/>
  <mergeCells count="2">
    <mergeCell ref="A1:AH1"/>
    <mergeCell ref="A2:AH23"/>
  </mergeCells>
  <phoneticPr fontId="10" type="noConversion"/>
  <pageMargins left="0.41" right="0.48" top="0.5" bottom="0.5" header="0.5" footer="0.5"/>
  <pageSetup paperSize="9" scale="90" orientation="portrait" r:id="rId1"/>
  <headerFooter alignWithMargins="0">
    <oddFooter>&amp;C10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5">
    <pageSetUpPr fitToPage="1"/>
  </sheetPr>
  <dimension ref="A1:AT32"/>
  <sheetViews>
    <sheetView showGridLines="0" zoomScale="78" zoomScaleNormal="78" workbookViewId="0">
      <selection activeCell="AL11" sqref="AL11"/>
    </sheetView>
  </sheetViews>
  <sheetFormatPr defaultColWidth="9.140625" defaultRowHeight="14.25"/>
  <cols>
    <col min="1" max="1" width="2.42578125" style="338" customWidth="1"/>
    <col min="2" max="3" width="2.7109375" style="338" customWidth="1"/>
    <col min="4" max="4" width="3.140625" style="338" customWidth="1"/>
    <col min="5" max="5" width="28.7109375" style="338" customWidth="1"/>
    <col min="6" max="6" width="2.7109375" style="338" customWidth="1"/>
    <col min="7" max="7" width="5" style="338" customWidth="1"/>
    <col min="8" max="8" width="2.7109375" style="338" customWidth="1"/>
    <col min="9" max="9" width="13.28515625" style="338" customWidth="1"/>
    <col min="10" max="10" width="2.7109375" style="338" customWidth="1"/>
    <col min="11" max="11" width="3.85546875" style="338" customWidth="1"/>
    <col min="12" max="12" width="1.85546875" style="338" customWidth="1"/>
    <col min="13" max="19" width="2.7109375" style="338" customWidth="1"/>
    <col min="20" max="21" width="1.85546875" style="338" customWidth="1"/>
    <col min="22" max="22" width="9.140625" style="338" customWidth="1"/>
    <col min="23" max="23" width="13.7109375" style="338" customWidth="1"/>
    <col min="24" max="25" width="0.85546875" style="338" customWidth="1"/>
    <col min="26" max="26" width="1.5703125" style="338" customWidth="1"/>
    <col min="27" max="27" width="11.42578125" style="338" customWidth="1"/>
    <col min="28" max="28" width="1.85546875" style="338" customWidth="1"/>
    <col min="29" max="29" width="10" style="338" customWidth="1"/>
    <col min="30" max="30" width="2" style="338" customWidth="1"/>
    <col min="31" max="31" width="11.42578125" style="338" customWidth="1"/>
    <col min="32" max="32" width="2.42578125" style="338" customWidth="1"/>
    <col min="33" max="33" width="2.5703125" style="340" customWidth="1"/>
    <col min="34" max="34" width="2" style="336" customWidth="1"/>
    <col min="35" max="35" width="14.85546875" style="395" hidden="1" customWidth="1"/>
    <col min="36" max="36" width="0" style="395" hidden="1" customWidth="1"/>
    <col min="37" max="37" width="0" style="340" hidden="1" customWidth="1"/>
    <col min="38" max="39" width="9.140625" style="394"/>
    <col min="40" max="40" width="9.140625" style="340"/>
    <col min="41" max="41" width="9.140625" style="337"/>
    <col min="42" max="46" width="9.140625" style="340"/>
    <col min="47" max="16384" width="9.140625" style="338"/>
  </cols>
  <sheetData>
    <row r="1" spans="1:41" s="335" customFormat="1" ht="15" customHeight="1"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5"/>
      <c r="U1" s="405"/>
      <c r="V1" s="405"/>
      <c r="W1" s="405"/>
      <c r="X1" s="405"/>
      <c r="Y1" s="405"/>
      <c r="Z1" s="405"/>
      <c r="AA1" s="406"/>
      <c r="AB1" s="404"/>
      <c r="AC1" s="404"/>
      <c r="AD1" s="404"/>
      <c r="AE1" s="404"/>
      <c r="AF1" s="404"/>
      <c r="AH1" s="336"/>
      <c r="AI1" s="395"/>
      <c r="AJ1" s="395"/>
      <c r="AL1" s="394"/>
      <c r="AM1" s="394"/>
      <c r="AO1" s="337"/>
    </row>
    <row r="2" spans="1:41" ht="36" customHeight="1">
      <c r="B2" s="582" t="s">
        <v>21</v>
      </c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4"/>
      <c r="AG2" s="335"/>
      <c r="AK2" s="339"/>
    </row>
    <row r="3" spans="1:41" ht="51.75" customHeight="1">
      <c r="B3" s="585" t="s">
        <v>22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7"/>
      <c r="AG3" s="335"/>
      <c r="AK3" s="341"/>
    </row>
    <row r="4" spans="1:41" ht="24" customHeight="1">
      <c r="B4" s="585" t="s">
        <v>23</v>
      </c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335"/>
      <c r="AK4" s="342"/>
    </row>
    <row r="5" spans="1:41" ht="29.25" customHeight="1">
      <c r="B5" s="588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589"/>
      <c r="X5" s="589"/>
      <c r="Y5" s="589"/>
      <c r="Z5" s="589"/>
      <c r="AA5" s="589"/>
      <c r="AB5" s="589"/>
      <c r="AC5" s="589"/>
      <c r="AD5" s="589"/>
      <c r="AE5" s="589"/>
      <c r="AF5" s="590"/>
      <c r="AG5" s="335"/>
      <c r="AK5" s="341"/>
    </row>
    <row r="6" spans="1:41" ht="13.5" customHeight="1">
      <c r="B6" s="343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5"/>
      <c r="U6" s="345"/>
      <c r="V6" s="345"/>
      <c r="W6" s="345"/>
      <c r="X6" s="345"/>
      <c r="Y6" s="345"/>
      <c r="Z6" s="345"/>
      <c r="AA6" s="346"/>
      <c r="AB6" s="344"/>
      <c r="AC6" s="344"/>
      <c r="AD6" s="344"/>
      <c r="AE6" s="344"/>
      <c r="AF6" s="347"/>
      <c r="AG6" s="335"/>
      <c r="AK6" s="342"/>
    </row>
    <row r="7" spans="1:41" ht="31.5" customHeight="1">
      <c r="B7" s="417"/>
      <c r="C7" s="418"/>
      <c r="D7" s="581" t="s">
        <v>24</v>
      </c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348"/>
      <c r="AG7" s="349"/>
      <c r="AK7" s="341"/>
    </row>
    <row r="8" spans="1:41" ht="11.25" customHeight="1">
      <c r="A8" s="350"/>
      <c r="B8" s="351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93"/>
      <c r="AA8" s="93"/>
      <c r="AB8" s="352"/>
      <c r="AC8" s="352"/>
      <c r="AD8" s="352"/>
      <c r="AE8" s="352"/>
      <c r="AF8" s="353"/>
      <c r="AG8" s="354"/>
      <c r="AK8" s="342"/>
    </row>
    <row r="9" spans="1:41" ht="7.5" customHeight="1">
      <c r="A9" s="350"/>
      <c r="B9" s="351"/>
      <c r="C9" s="352"/>
      <c r="D9" s="352"/>
      <c r="E9" s="352"/>
      <c r="F9" s="352"/>
      <c r="G9" s="355"/>
      <c r="H9" s="356"/>
      <c r="I9" s="355"/>
      <c r="J9" s="355"/>
      <c r="K9" s="355"/>
      <c r="L9" s="355"/>
      <c r="M9" s="355"/>
      <c r="N9" s="355"/>
      <c r="O9" s="356"/>
      <c r="P9" s="357"/>
      <c r="Q9" s="355"/>
      <c r="R9" s="355"/>
      <c r="S9" s="355"/>
      <c r="T9" s="355"/>
      <c r="U9" s="352"/>
      <c r="V9" s="352"/>
      <c r="W9" s="352"/>
      <c r="X9" s="352"/>
      <c r="Y9" s="352"/>
      <c r="Z9" s="352"/>
      <c r="AA9" s="352"/>
      <c r="AB9" s="352"/>
      <c r="AC9" s="352"/>
      <c r="AD9" s="352"/>
      <c r="AE9" s="352"/>
      <c r="AF9" s="353"/>
      <c r="AG9" s="354"/>
      <c r="AK9" s="341"/>
    </row>
    <row r="10" spans="1:41" ht="26.25" customHeight="1">
      <c r="A10" s="350"/>
      <c r="B10" s="351"/>
      <c r="C10" s="358">
        <v>1</v>
      </c>
      <c r="D10" s="578" t="s">
        <v>25</v>
      </c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  <c r="AE10" s="580"/>
      <c r="AF10" s="353"/>
      <c r="AG10" s="354"/>
      <c r="AI10" s="479"/>
      <c r="AJ10" s="479"/>
      <c r="AK10" s="480"/>
      <c r="AL10" s="481"/>
      <c r="AM10" s="481"/>
      <c r="AN10" s="480"/>
    </row>
    <row r="11" spans="1:41" ht="49.5" customHeight="1">
      <c r="A11" s="350"/>
      <c r="B11" s="359"/>
      <c r="C11" s="360"/>
      <c r="D11" s="567" t="s">
        <v>26</v>
      </c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9"/>
      <c r="W11" s="422"/>
      <c r="X11" s="423"/>
      <c r="Y11" s="423"/>
      <c r="Z11" s="423"/>
      <c r="AA11" s="424"/>
      <c r="AB11" s="415"/>
      <c r="AC11" s="415"/>
      <c r="AD11" s="415"/>
      <c r="AE11" s="416"/>
      <c r="AF11" s="353"/>
      <c r="AG11" s="363"/>
      <c r="AI11" s="479" t="b">
        <v>0</v>
      </c>
      <c r="AJ11" s="479">
        <f>IF(AI11,1,0)</f>
        <v>0</v>
      </c>
      <c r="AK11" s="482"/>
      <c r="AL11" s="481"/>
      <c r="AM11" s="479"/>
      <c r="AN11" s="483"/>
    </row>
    <row r="12" spans="1:41" ht="15.75" customHeight="1">
      <c r="B12" s="407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64"/>
      <c r="X12" s="355"/>
      <c r="Y12" s="355"/>
      <c r="Z12" s="355"/>
      <c r="AA12" s="355"/>
      <c r="AB12" s="355"/>
      <c r="AC12" s="355"/>
      <c r="AD12" s="355"/>
      <c r="AE12" s="355"/>
      <c r="AF12" s="348"/>
      <c r="AI12" s="479"/>
      <c r="AJ12" s="479"/>
      <c r="AK12" s="480"/>
      <c r="AL12" s="481"/>
      <c r="AM12" s="481"/>
      <c r="AN12" s="480"/>
    </row>
    <row r="13" spans="1:41" ht="10.5" customHeight="1">
      <c r="A13" s="350"/>
      <c r="B13" s="351"/>
      <c r="C13" s="365"/>
      <c r="D13" s="365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5"/>
      <c r="Z13" s="365"/>
      <c r="AA13" s="365"/>
      <c r="AB13" s="367"/>
      <c r="AC13" s="367"/>
      <c r="AD13" s="367"/>
      <c r="AE13" s="367"/>
      <c r="AF13" s="353"/>
      <c r="AG13" s="354"/>
      <c r="AI13" s="479"/>
      <c r="AJ13" s="479"/>
      <c r="AK13" s="484"/>
      <c r="AL13" s="481"/>
      <c r="AM13" s="481"/>
      <c r="AN13" s="480"/>
    </row>
    <row r="14" spans="1:41" ht="38.25" customHeight="1">
      <c r="A14" s="350"/>
      <c r="B14" s="351"/>
      <c r="C14" s="358">
        <v>2</v>
      </c>
      <c r="D14" s="575" t="s">
        <v>27</v>
      </c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7"/>
      <c r="AF14" s="353"/>
      <c r="AG14" s="354"/>
      <c r="AI14" s="479"/>
      <c r="AJ14" s="479"/>
      <c r="AK14" s="480"/>
      <c r="AL14" s="481"/>
      <c r="AM14" s="481"/>
      <c r="AN14" s="480"/>
    </row>
    <row r="15" spans="1:41" ht="54" customHeight="1">
      <c r="A15" s="350"/>
      <c r="B15" s="359"/>
      <c r="C15" s="360"/>
      <c r="D15" s="567" t="s">
        <v>28</v>
      </c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9"/>
      <c r="W15" s="420"/>
      <c r="X15" s="408"/>
      <c r="Y15" s="408"/>
      <c r="Z15" s="408"/>
      <c r="AA15" s="901" t="s">
        <v>29</v>
      </c>
      <c r="AB15" s="409"/>
      <c r="AC15" s="901" t="s">
        <v>30</v>
      </c>
      <c r="AD15" s="409"/>
      <c r="AE15" s="458"/>
      <c r="AF15" s="353"/>
      <c r="AG15" s="363"/>
      <c r="AI15" s="479" t="b">
        <v>0</v>
      </c>
      <c r="AJ15" s="479">
        <f>IF(AI15,1,0)</f>
        <v>0</v>
      </c>
      <c r="AK15" s="482"/>
      <c r="AL15" s="481"/>
      <c r="AM15" s="479"/>
      <c r="AN15" s="483"/>
    </row>
    <row r="16" spans="1:41" ht="13.5" customHeight="1">
      <c r="A16" s="350"/>
      <c r="B16" s="359"/>
      <c r="C16" s="360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9"/>
      <c r="X16" s="361"/>
      <c r="Y16" s="361"/>
      <c r="Z16" s="361"/>
      <c r="AA16" s="361"/>
      <c r="AB16" s="362"/>
      <c r="AC16" s="362"/>
      <c r="AD16" s="362"/>
      <c r="AE16" s="362"/>
      <c r="AF16" s="353"/>
      <c r="AG16" s="363"/>
      <c r="AI16" s="479"/>
      <c r="AJ16" s="479"/>
      <c r="AK16" s="482"/>
      <c r="AL16" s="481"/>
      <c r="AM16" s="485"/>
      <c r="AN16" s="483"/>
    </row>
    <row r="17" spans="1:46" ht="9" customHeight="1">
      <c r="A17" s="350"/>
      <c r="B17" s="370"/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2"/>
      <c r="AC17" s="372"/>
      <c r="AD17" s="372"/>
      <c r="AE17" s="372"/>
      <c r="AF17" s="353"/>
      <c r="AG17" s="373"/>
      <c r="AH17" s="374"/>
      <c r="AI17" s="479"/>
      <c r="AJ17" s="479"/>
      <c r="AK17" s="486"/>
      <c r="AL17" s="487"/>
      <c r="AM17" s="487"/>
      <c r="AN17" s="488"/>
    </row>
    <row r="18" spans="1:46" ht="33.75" customHeight="1">
      <c r="A18" s="350"/>
      <c r="B18" s="351"/>
      <c r="C18" s="358">
        <v>3</v>
      </c>
      <c r="D18" s="572" t="s">
        <v>31</v>
      </c>
      <c r="E18" s="573"/>
      <c r="F18" s="573"/>
      <c r="G18" s="573"/>
      <c r="H18" s="573"/>
      <c r="I18" s="573"/>
      <c r="J18" s="573"/>
      <c r="K18" s="573"/>
      <c r="L18" s="573"/>
      <c r="M18" s="573"/>
      <c r="N18" s="573"/>
      <c r="O18" s="573"/>
      <c r="P18" s="573"/>
      <c r="Q18" s="573"/>
      <c r="R18" s="573"/>
      <c r="S18" s="573"/>
      <c r="T18" s="573"/>
      <c r="U18" s="573"/>
      <c r="V18" s="573"/>
      <c r="W18" s="573"/>
      <c r="X18" s="573"/>
      <c r="Y18" s="573"/>
      <c r="Z18" s="573"/>
      <c r="AA18" s="573"/>
      <c r="AB18" s="573"/>
      <c r="AC18" s="573"/>
      <c r="AD18" s="573"/>
      <c r="AE18" s="574"/>
      <c r="AF18" s="353"/>
      <c r="AG18" s="354"/>
      <c r="AI18" s="479"/>
      <c r="AJ18" s="479"/>
      <c r="AK18" s="480"/>
      <c r="AL18" s="481"/>
      <c r="AM18" s="481"/>
      <c r="AN18" s="480"/>
    </row>
    <row r="19" spans="1:46" ht="55.5" customHeight="1">
      <c r="A19" s="350"/>
      <c r="B19" s="359"/>
      <c r="C19" s="360"/>
      <c r="D19" s="567" t="s">
        <v>32</v>
      </c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570"/>
      <c r="S19" s="570"/>
      <c r="T19" s="570"/>
      <c r="U19" s="570"/>
      <c r="V19" s="571"/>
      <c r="W19" s="420"/>
      <c r="X19" s="408"/>
      <c r="Y19" s="408"/>
      <c r="Z19" s="408"/>
      <c r="AA19" s="901" t="s">
        <v>33</v>
      </c>
      <c r="AB19" s="409"/>
      <c r="AC19" s="901" t="s">
        <v>34</v>
      </c>
      <c r="AD19" s="409"/>
      <c r="AE19" s="901" t="s">
        <v>30</v>
      </c>
      <c r="AF19" s="419"/>
      <c r="AG19" s="399"/>
      <c r="AI19" s="479" t="b">
        <v>0</v>
      </c>
      <c r="AJ19" s="479">
        <f>IF(AI19,1,0)</f>
        <v>0</v>
      </c>
      <c r="AK19" s="482"/>
      <c r="AL19" s="481"/>
      <c r="AM19" s="479"/>
      <c r="AN19" s="483"/>
    </row>
    <row r="20" spans="1:46" ht="16.5" customHeight="1">
      <c r="B20" s="407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64"/>
      <c r="X20" s="355"/>
      <c r="Y20" s="355"/>
      <c r="Z20" s="355"/>
      <c r="AA20" s="355"/>
      <c r="AB20" s="355"/>
      <c r="AC20" s="355"/>
      <c r="AD20" s="355"/>
      <c r="AE20" s="355"/>
      <c r="AF20" s="348"/>
      <c r="AI20" s="479"/>
      <c r="AJ20" s="479"/>
      <c r="AK20" s="480" t="s">
        <v>35</v>
      </c>
      <c r="AL20" s="481"/>
      <c r="AM20" s="479"/>
      <c r="AN20" s="480" t="s">
        <v>36</v>
      </c>
    </row>
    <row r="21" spans="1:46" ht="10.5" customHeight="1">
      <c r="A21" s="350"/>
      <c r="B21" s="351"/>
      <c r="C21" s="365"/>
      <c r="D21" s="365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5"/>
      <c r="Z21" s="365"/>
      <c r="AA21" s="365"/>
      <c r="AB21" s="367"/>
      <c r="AC21" s="367"/>
      <c r="AD21" s="367"/>
      <c r="AE21" s="367"/>
      <c r="AF21" s="353"/>
      <c r="AG21" s="354"/>
      <c r="AI21" s="479"/>
      <c r="AJ21" s="479"/>
      <c r="AK21" s="484"/>
      <c r="AL21" s="481"/>
      <c r="AM21" s="479"/>
      <c r="AN21" s="480"/>
    </row>
    <row r="22" spans="1:46" s="355" customFormat="1" ht="33" customHeight="1">
      <c r="A22" s="399"/>
      <c r="B22" s="351"/>
      <c r="C22" s="358">
        <v>4</v>
      </c>
      <c r="D22" s="572" t="s">
        <v>37</v>
      </c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573"/>
      <c r="Q22" s="573"/>
      <c r="R22" s="573"/>
      <c r="S22" s="573"/>
      <c r="T22" s="573"/>
      <c r="U22" s="573"/>
      <c r="V22" s="573"/>
      <c r="W22" s="573"/>
      <c r="X22" s="573"/>
      <c r="Y22" s="573"/>
      <c r="Z22" s="573"/>
      <c r="AA22" s="573"/>
      <c r="AB22" s="573"/>
      <c r="AC22" s="573"/>
      <c r="AD22" s="573"/>
      <c r="AE22" s="574"/>
      <c r="AF22" s="353"/>
      <c r="AG22" s="400"/>
      <c r="AH22" s="401"/>
      <c r="AI22" s="489"/>
      <c r="AJ22" s="489"/>
      <c r="AK22" s="490"/>
      <c r="AL22" s="491"/>
      <c r="AM22" s="489"/>
      <c r="AN22" s="490"/>
      <c r="AO22" s="403"/>
      <c r="AP22" s="402"/>
      <c r="AQ22" s="402"/>
      <c r="AR22" s="402"/>
      <c r="AS22" s="402"/>
      <c r="AT22" s="402"/>
    </row>
    <row r="23" spans="1:46" s="386" customFormat="1" ht="52.5" customHeight="1">
      <c r="A23" s="375"/>
      <c r="B23" s="376"/>
      <c r="C23" s="377"/>
      <c r="D23" s="564" t="s">
        <v>38</v>
      </c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6"/>
      <c r="W23" s="421"/>
      <c r="X23" s="410"/>
      <c r="Y23" s="411"/>
      <c r="Z23" s="411"/>
      <c r="AA23" s="901" t="s">
        <v>30</v>
      </c>
      <c r="AB23" s="412"/>
      <c r="AC23" s="412"/>
      <c r="AD23" s="412"/>
      <c r="AE23" s="413"/>
      <c r="AF23" s="379"/>
      <c r="AG23" s="380"/>
      <c r="AH23" s="381"/>
      <c r="AI23" s="479" t="b">
        <v>0</v>
      </c>
      <c r="AJ23" s="479">
        <f>IF(AI23,1,0)</f>
        <v>0</v>
      </c>
      <c r="AK23" s="492"/>
      <c r="AL23" s="481"/>
      <c r="AM23" s="479"/>
      <c r="AN23" s="493"/>
      <c r="AO23" s="384"/>
      <c r="AP23" s="385"/>
      <c r="AQ23" s="385"/>
      <c r="AR23" s="385"/>
      <c r="AS23" s="385"/>
      <c r="AT23" s="385"/>
    </row>
    <row r="24" spans="1:46" ht="16.5" customHeight="1">
      <c r="B24" s="407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64"/>
      <c r="X24" s="355"/>
      <c r="Y24" s="355"/>
      <c r="Z24" s="355"/>
      <c r="AA24" s="355"/>
      <c r="AB24" s="355"/>
      <c r="AC24" s="355"/>
      <c r="AD24" s="355"/>
      <c r="AE24" s="355"/>
      <c r="AF24" s="348"/>
      <c r="AI24" s="479"/>
      <c r="AJ24" s="479"/>
      <c r="AK24" s="480"/>
      <c r="AL24" s="481"/>
      <c r="AM24" s="479"/>
      <c r="AN24" s="480"/>
    </row>
    <row r="25" spans="1:46" ht="9.75" customHeight="1">
      <c r="A25" s="350"/>
      <c r="B25" s="351"/>
      <c r="C25" s="365"/>
      <c r="D25" s="365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5"/>
      <c r="Z25" s="365"/>
      <c r="AA25" s="365"/>
      <c r="AB25" s="367"/>
      <c r="AC25" s="367"/>
      <c r="AD25" s="367"/>
      <c r="AE25" s="367"/>
      <c r="AF25" s="353"/>
      <c r="AG25" s="354"/>
      <c r="AI25" s="479"/>
      <c r="AJ25" s="479"/>
      <c r="AK25" s="484"/>
      <c r="AL25" s="481"/>
      <c r="AM25" s="479"/>
      <c r="AN25" s="480"/>
    </row>
    <row r="26" spans="1:46" ht="33.75" customHeight="1">
      <c r="A26" s="350"/>
      <c r="B26" s="351"/>
      <c r="C26" s="358">
        <v>5</v>
      </c>
      <c r="D26" s="572" t="s">
        <v>39</v>
      </c>
      <c r="E26" s="573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  <c r="R26" s="573"/>
      <c r="S26" s="573"/>
      <c r="T26" s="573"/>
      <c r="U26" s="573"/>
      <c r="V26" s="573"/>
      <c r="W26" s="573"/>
      <c r="X26" s="573"/>
      <c r="Y26" s="573"/>
      <c r="Z26" s="573"/>
      <c r="AA26" s="573"/>
      <c r="AB26" s="573"/>
      <c r="AC26" s="573"/>
      <c r="AD26" s="573"/>
      <c r="AE26" s="574"/>
      <c r="AF26" s="353"/>
      <c r="AG26" s="354"/>
      <c r="AI26" s="479"/>
      <c r="AJ26" s="479"/>
      <c r="AK26" s="480"/>
      <c r="AL26" s="481"/>
      <c r="AM26" s="479"/>
      <c r="AN26" s="480"/>
    </row>
    <row r="27" spans="1:46" s="386" customFormat="1" ht="60.75" customHeight="1">
      <c r="A27" s="375"/>
      <c r="B27" s="376"/>
      <c r="C27" s="377"/>
      <c r="D27" s="564" t="s">
        <v>40</v>
      </c>
      <c r="E27" s="565"/>
      <c r="F27" s="565"/>
      <c r="G27" s="565"/>
      <c r="H27" s="565"/>
      <c r="I27" s="565"/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6"/>
      <c r="W27" s="421"/>
      <c r="X27" s="414"/>
      <c r="Y27" s="414"/>
      <c r="Z27" s="414"/>
      <c r="AA27" s="901" t="s">
        <v>30</v>
      </c>
      <c r="AB27" s="412"/>
      <c r="AC27" s="412"/>
      <c r="AD27" s="412"/>
      <c r="AE27" s="413"/>
      <c r="AF27" s="379"/>
      <c r="AG27" s="380"/>
      <c r="AH27" s="381"/>
      <c r="AI27" s="479" t="b">
        <v>0</v>
      </c>
      <c r="AJ27" s="479">
        <f>IF(AI27,1,0)</f>
        <v>0</v>
      </c>
      <c r="AK27" s="492"/>
      <c r="AL27" s="481"/>
      <c r="AM27" s="479"/>
      <c r="AN27" s="493"/>
      <c r="AO27" s="384"/>
      <c r="AP27" s="385"/>
      <c r="AQ27" s="385"/>
      <c r="AR27" s="385"/>
      <c r="AS27" s="385"/>
      <c r="AT27" s="385"/>
    </row>
    <row r="28" spans="1:46" s="386" customFormat="1" ht="9.75" customHeight="1">
      <c r="A28" s="375"/>
      <c r="B28" s="376"/>
      <c r="C28" s="377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9"/>
      <c r="X28" s="387"/>
      <c r="Y28" s="387"/>
      <c r="Z28" s="387"/>
      <c r="AA28" s="387"/>
      <c r="AB28" s="378"/>
      <c r="AC28" s="378"/>
      <c r="AD28" s="378"/>
      <c r="AE28" s="378"/>
      <c r="AF28" s="379"/>
      <c r="AG28" s="380"/>
      <c r="AH28" s="381"/>
      <c r="AI28" s="395"/>
      <c r="AJ28" s="395"/>
      <c r="AK28" s="382"/>
      <c r="AL28" s="396"/>
      <c r="AM28" s="396"/>
      <c r="AN28" s="383"/>
      <c r="AO28" s="384"/>
      <c r="AP28" s="385"/>
      <c r="AQ28" s="385"/>
      <c r="AR28" s="385"/>
      <c r="AS28" s="385"/>
      <c r="AT28" s="385"/>
    </row>
    <row r="29" spans="1:46" s="350" customFormat="1" ht="15.75" customHeight="1">
      <c r="A29" s="338"/>
      <c r="B29" s="388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90"/>
      <c r="AG29" s="335"/>
      <c r="AH29" s="391"/>
      <c r="AI29" s="469"/>
      <c r="AJ29" s="470"/>
      <c r="AK29" s="373"/>
      <c r="AL29" s="397"/>
      <c r="AM29" s="398"/>
      <c r="AN29" s="392"/>
      <c r="AO29" s="393"/>
      <c r="AP29" s="392"/>
      <c r="AQ29" s="392"/>
      <c r="AR29" s="392"/>
      <c r="AS29" s="392"/>
      <c r="AT29" s="392"/>
    </row>
    <row r="30" spans="1:46" s="350" customFormat="1" ht="6" customHeight="1">
      <c r="A30" s="338"/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5"/>
      <c r="AH30" s="391"/>
      <c r="AI30" s="469"/>
      <c r="AJ30" s="470"/>
      <c r="AK30" s="373"/>
      <c r="AL30" s="397"/>
      <c r="AM30" s="397"/>
      <c r="AN30" s="392"/>
      <c r="AO30" s="393"/>
      <c r="AP30" s="392"/>
      <c r="AQ30" s="392"/>
      <c r="AR30" s="392"/>
      <c r="AS30" s="392"/>
      <c r="AT30" s="392"/>
    </row>
    <row r="31" spans="1:46" s="350" customFormat="1" ht="6" customHeight="1">
      <c r="A31" s="338"/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5"/>
      <c r="AH31" s="391"/>
      <c r="AI31" s="469"/>
      <c r="AJ31" s="470"/>
      <c r="AK31" s="373"/>
      <c r="AL31" s="397"/>
      <c r="AM31" s="397"/>
      <c r="AN31" s="392"/>
      <c r="AO31" s="393"/>
      <c r="AP31" s="392"/>
      <c r="AQ31" s="392"/>
      <c r="AR31" s="392"/>
      <c r="AS31" s="392"/>
      <c r="AT31" s="392"/>
    </row>
    <row r="32" spans="1:46" s="350" customFormat="1" ht="6" customHeight="1">
      <c r="A32" s="338"/>
      <c r="AG32" s="335"/>
      <c r="AI32" s="470"/>
      <c r="AJ32" s="470"/>
      <c r="AL32" s="398"/>
      <c r="AM32" s="398"/>
    </row>
  </sheetData>
  <sheetProtection algorithmName="SHA-512" hashValue="TkzTG0l7NMfRgp6EnVWGusFwVbHhxplgtboOMvxMjVxDzTgRJxmpKeanogVeY+xgvNeB0DeGRRVlj/5xl9OsSw==" saltValue="9XN/Pz5Uy7m0JsCHeRFEBw==" spinCount="100000" sheet="1" objects="1" scenarios="1" selectLockedCells="1"/>
  <mergeCells count="14">
    <mergeCell ref="D14:AE14"/>
    <mergeCell ref="D26:AE26"/>
    <mergeCell ref="D10:AE10"/>
    <mergeCell ref="D7:AE7"/>
    <mergeCell ref="B2:AF2"/>
    <mergeCell ref="B3:AF3"/>
    <mergeCell ref="B4:AF5"/>
    <mergeCell ref="D11:V11"/>
    <mergeCell ref="D27:V27"/>
    <mergeCell ref="D15:V15"/>
    <mergeCell ref="D19:V19"/>
    <mergeCell ref="D23:V23"/>
    <mergeCell ref="D22:AE22"/>
    <mergeCell ref="D18:AE18"/>
  </mergeCells>
  <dataValidations count="1">
    <dataValidation type="list" allowBlank="1" showInputMessage="1" showErrorMessage="1" sqref="X28:Z28" xr:uid="{00000000-0002-0000-0100-000000000000}">
      <formula1>$AM$27:$AN$27</formula1>
    </dataValidation>
  </dataValidations>
  <pageMargins left="0.43" right="0.41" top="0.66" bottom="0.37" header="0.5" footer="0.42"/>
  <pageSetup paperSize="9" scale="56" orientation="portrait" r:id="rId1"/>
  <headerFooter alignWithMargins="0">
    <oddFooter>&amp;C1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2122" r:id="rId4" name="Check Box 90">
              <controlPr locked="0" defaultSize="0" autoFill="0" autoLine="0" autoPict="0">
                <anchor moveWithCells="1">
                  <from>
                    <xdr:col>22</xdr:col>
                    <xdr:colOff>171450</xdr:colOff>
                    <xdr:row>14</xdr:row>
                    <xdr:rowOff>76200</xdr:rowOff>
                  </from>
                  <to>
                    <xdr:col>22</xdr:col>
                    <xdr:colOff>809625</xdr:colOff>
                    <xdr:row>14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23" r:id="rId5" name="Check Box 91">
              <controlPr locked="0" defaultSize="0" autoFill="0" autoLine="0" autoPict="0">
                <anchor moveWithCells="1">
                  <from>
                    <xdr:col>22</xdr:col>
                    <xdr:colOff>95250</xdr:colOff>
                    <xdr:row>10</xdr:row>
                    <xdr:rowOff>57150</xdr:rowOff>
                  </from>
                  <to>
                    <xdr:col>22</xdr:col>
                    <xdr:colOff>733425</xdr:colOff>
                    <xdr:row>10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24" r:id="rId6" name="Check Box 92">
              <controlPr locked="0" defaultSize="0" autoFill="0" autoLine="0" autoPict="0">
                <anchor moveWithCells="1">
                  <from>
                    <xdr:col>22</xdr:col>
                    <xdr:colOff>171450</xdr:colOff>
                    <xdr:row>18</xdr:row>
                    <xdr:rowOff>76200</xdr:rowOff>
                  </from>
                  <to>
                    <xdr:col>22</xdr:col>
                    <xdr:colOff>809625</xdr:colOff>
                    <xdr:row>18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26" r:id="rId7" name="Check Box 94">
              <controlPr locked="0" defaultSize="0" autoFill="0" autoLine="0" autoPict="0">
                <anchor moveWithCells="1">
                  <from>
                    <xdr:col>22</xdr:col>
                    <xdr:colOff>171450</xdr:colOff>
                    <xdr:row>22</xdr:row>
                    <xdr:rowOff>76200</xdr:rowOff>
                  </from>
                  <to>
                    <xdr:col>22</xdr:col>
                    <xdr:colOff>809625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28" r:id="rId8" name="Check Box 96">
              <controlPr locked="0" defaultSize="0" autoFill="0" autoLine="0" autoPict="0">
                <anchor moveWithCells="1">
                  <from>
                    <xdr:col>22</xdr:col>
                    <xdr:colOff>171450</xdr:colOff>
                    <xdr:row>26</xdr:row>
                    <xdr:rowOff>76200</xdr:rowOff>
                  </from>
                  <to>
                    <xdr:col>22</xdr:col>
                    <xdr:colOff>809625</xdr:colOff>
                    <xdr:row>26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FFFF00"/>
    <pageSetUpPr fitToPage="1"/>
  </sheetPr>
  <dimension ref="A1:AQ36"/>
  <sheetViews>
    <sheetView showGridLines="0" zoomScale="90" zoomScaleNormal="90" workbookViewId="0">
      <selection activeCell="H19" sqref="H19:J19"/>
    </sheetView>
  </sheetViews>
  <sheetFormatPr defaultColWidth="9.140625" defaultRowHeight="14.25"/>
  <cols>
    <col min="1" max="1" width="1.85546875" style="12" customWidth="1"/>
    <col min="2" max="3" width="2.7109375" style="12" customWidth="1"/>
    <col min="4" max="4" width="3.140625" style="12" customWidth="1"/>
    <col min="5" max="5" width="37.5703125" style="12" customWidth="1"/>
    <col min="6" max="6" width="2.7109375" style="12" customWidth="1"/>
    <col min="7" max="7" width="5" style="12" customWidth="1"/>
    <col min="8" max="8" width="2.7109375" style="12" customWidth="1"/>
    <col min="9" max="9" width="13.28515625" style="12" customWidth="1"/>
    <col min="10" max="10" width="2.7109375" style="12" customWidth="1"/>
    <col min="11" max="11" width="3.85546875" style="12" customWidth="1"/>
    <col min="12" max="12" width="1.85546875" style="12" customWidth="1"/>
    <col min="13" max="19" width="2.7109375" style="12" customWidth="1"/>
    <col min="20" max="21" width="1.85546875" style="12" customWidth="1"/>
    <col min="22" max="22" width="8.140625" style="12" customWidth="1"/>
    <col min="23" max="23" width="21.28515625" style="12" customWidth="1"/>
    <col min="24" max="24" width="4.85546875" style="12" customWidth="1"/>
    <col min="25" max="25" width="3.140625" style="12" customWidth="1"/>
    <col min="26" max="26" width="13.7109375" style="12" customWidth="1"/>
    <col min="27" max="27" width="3.5703125" style="12" customWidth="1"/>
    <col min="28" max="28" width="1.85546875" style="12" customWidth="1"/>
    <col min="29" max="29" width="3.42578125" style="12" customWidth="1"/>
    <col min="30" max="30" width="2.85546875" style="23" customWidth="1"/>
    <col min="31" max="31" width="2.28515625" style="20" customWidth="1"/>
    <col min="32" max="32" width="11.85546875" style="20" customWidth="1"/>
    <col min="33" max="33" width="7.7109375" style="20" customWidth="1"/>
    <col min="34" max="37" width="9.140625" style="23"/>
    <col min="38" max="38" width="9.140625" style="40"/>
    <col min="39" max="43" width="9.140625" style="23"/>
    <col min="44" max="16384" width="9.140625" style="12"/>
  </cols>
  <sheetData>
    <row r="1" spans="1:43" s="14" customFormat="1" ht="6" customHeight="1">
      <c r="A1" s="12"/>
      <c r="AD1" s="37"/>
    </row>
    <row r="2" spans="1:43" s="14" customFormat="1" ht="6" customHeight="1" thickBot="1">
      <c r="A2" s="12"/>
      <c r="AD2" s="37"/>
    </row>
    <row r="3" spans="1:43" s="14" customFormat="1" ht="37.5" customHeight="1" thickBot="1">
      <c r="A3" s="12"/>
      <c r="B3" s="607" t="s">
        <v>41</v>
      </c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9"/>
      <c r="AD3" s="100"/>
    </row>
    <row r="4" spans="1:43" s="14" customFormat="1" ht="6" customHeight="1">
      <c r="A4" s="12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100"/>
      <c r="AE4" s="101"/>
      <c r="AF4" s="50"/>
      <c r="AG4" s="22"/>
      <c r="AH4" s="27"/>
      <c r="AI4" s="27"/>
      <c r="AJ4" s="27"/>
      <c r="AK4" s="28"/>
      <c r="AL4" s="51"/>
      <c r="AM4" s="28"/>
      <c r="AN4" s="28"/>
      <c r="AO4" s="28"/>
      <c r="AP4" s="28"/>
      <c r="AQ4" s="28"/>
    </row>
    <row r="5" spans="1:43" s="14" customFormat="1" ht="6" customHeight="1">
      <c r="A5" s="12"/>
      <c r="B5" s="606" t="s">
        <v>42</v>
      </c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100"/>
      <c r="AE5" s="101"/>
      <c r="AF5" s="50"/>
      <c r="AG5" s="22"/>
      <c r="AH5" s="27"/>
      <c r="AI5" s="27"/>
      <c r="AJ5" s="27"/>
      <c r="AK5" s="28"/>
      <c r="AL5" s="51"/>
      <c r="AM5" s="28"/>
      <c r="AN5" s="28"/>
      <c r="AO5" s="28"/>
      <c r="AP5" s="28"/>
      <c r="AQ5" s="28"/>
    </row>
    <row r="6" spans="1:43" s="14" customFormat="1" ht="2.25" customHeight="1">
      <c r="A6" s="12"/>
      <c r="B6" s="606"/>
      <c r="C6" s="606"/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6"/>
      <c r="R6" s="606"/>
      <c r="S6" s="606"/>
      <c r="T6" s="606"/>
      <c r="U6" s="606"/>
      <c r="V6" s="606"/>
      <c r="W6" s="606"/>
      <c r="X6" s="606"/>
      <c r="Y6" s="606"/>
      <c r="Z6" s="606"/>
      <c r="AA6" s="606"/>
      <c r="AB6" s="606"/>
      <c r="AC6" s="606"/>
      <c r="AD6" s="102"/>
      <c r="AE6" s="102"/>
      <c r="AF6" s="50"/>
      <c r="AG6" s="22"/>
      <c r="AH6" s="27"/>
      <c r="AI6" s="27"/>
      <c r="AJ6" s="27"/>
      <c r="AK6" s="28"/>
      <c r="AL6" s="51"/>
      <c r="AM6" s="28"/>
      <c r="AN6" s="28"/>
      <c r="AO6" s="28"/>
      <c r="AP6" s="28"/>
      <c r="AQ6" s="28"/>
    </row>
    <row r="7" spans="1:43" s="14" customFormat="1" ht="13.5" customHeight="1">
      <c r="A7" s="12"/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6"/>
      <c r="V7" s="606"/>
      <c r="W7" s="606"/>
      <c r="X7" s="606"/>
      <c r="Y7" s="606"/>
      <c r="Z7" s="606"/>
      <c r="AA7" s="606"/>
      <c r="AB7" s="606"/>
      <c r="AC7" s="606"/>
      <c r="AD7" s="37"/>
      <c r="AE7" s="50"/>
      <c r="AF7" s="50"/>
      <c r="AG7" s="22"/>
      <c r="AH7" s="27"/>
      <c r="AI7" s="27"/>
      <c r="AJ7" s="27"/>
      <c r="AK7" s="28"/>
      <c r="AL7" s="51"/>
      <c r="AM7" s="28"/>
      <c r="AN7" s="28"/>
      <c r="AO7" s="28"/>
      <c r="AP7" s="28"/>
      <c r="AQ7" s="28"/>
    </row>
    <row r="8" spans="1:43" s="14" customFormat="1" ht="6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37"/>
      <c r="AE8" s="50"/>
      <c r="AF8" s="50"/>
      <c r="AG8" s="22"/>
      <c r="AH8" s="27"/>
      <c r="AI8" s="27"/>
      <c r="AJ8" s="27"/>
      <c r="AK8" s="28"/>
      <c r="AL8" s="51"/>
      <c r="AM8" s="28"/>
      <c r="AN8" s="28"/>
      <c r="AO8" s="28"/>
      <c r="AP8" s="28"/>
      <c r="AQ8" s="28"/>
    </row>
    <row r="9" spans="1:43" s="14" customFormat="1" ht="6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37"/>
      <c r="AE9" s="50"/>
      <c r="AF9" s="50"/>
      <c r="AG9" s="22"/>
      <c r="AH9" s="27"/>
      <c r="AI9" s="27"/>
      <c r="AJ9" s="27"/>
      <c r="AK9" s="28"/>
      <c r="AL9" s="51"/>
      <c r="AM9" s="28"/>
      <c r="AN9" s="28"/>
      <c r="AO9" s="28"/>
      <c r="AP9" s="28"/>
      <c r="AQ9" s="28"/>
    </row>
    <row r="10" spans="1:43" s="14" customFormat="1" ht="6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37"/>
      <c r="AE10" s="50"/>
      <c r="AF10" s="50"/>
      <c r="AG10" s="22"/>
      <c r="AH10" s="27"/>
      <c r="AI10" s="27"/>
      <c r="AJ10" s="27"/>
      <c r="AK10" s="28"/>
      <c r="AL10" s="51"/>
      <c r="AM10" s="28"/>
      <c r="AN10" s="28"/>
      <c r="AO10" s="28"/>
      <c r="AP10" s="28"/>
      <c r="AQ10" s="28"/>
    </row>
    <row r="11" spans="1:43" s="14" customFormat="1" ht="6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37"/>
      <c r="AE11" s="50"/>
      <c r="AF11" s="50"/>
      <c r="AG11" s="22"/>
      <c r="AH11" s="27"/>
      <c r="AI11" s="27"/>
      <c r="AJ11" s="27"/>
      <c r="AK11" s="28"/>
      <c r="AL11" s="51"/>
      <c r="AM11" s="28"/>
      <c r="AN11" s="28"/>
      <c r="AO11" s="28"/>
      <c r="AP11" s="28"/>
      <c r="AQ11" s="28"/>
    </row>
    <row r="12" spans="1:43" s="14" customFormat="1" ht="20.25" customHeight="1">
      <c r="A12" s="92"/>
      <c r="B12" s="610" t="s">
        <v>43</v>
      </c>
      <c r="C12" s="611"/>
      <c r="D12" s="611"/>
      <c r="E12" s="611"/>
      <c r="F12" s="611"/>
      <c r="G12" s="611"/>
      <c r="H12" s="611"/>
      <c r="I12" s="611"/>
      <c r="J12" s="611"/>
      <c r="K12" s="612"/>
      <c r="L12" s="92"/>
      <c r="M12" s="610" t="s">
        <v>44</v>
      </c>
      <c r="N12" s="611"/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1"/>
      <c r="Z12" s="611"/>
      <c r="AA12" s="611"/>
      <c r="AB12" s="611"/>
      <c r="AC12" s="612"/>
      <c r="AD12" s="26"/>
      <c r="AE12" s="50"/>
      <c r="AF12" s="50"/>
      <c r="AG12" s="22"/>
      <c r="AH12" s="38"/>
      <c r="AI12" s="38"/>
      <c r="AJ12" s="38"/>
      <c r="AK12" s="28"/>
      <c r="AL12" s="51"/>
      <c r="AM12" s="28"/>
      <c r="AN12" s="28"/>
      <c r="AO12" s="28"/>
      <c r="AP12" s="28"/>
      <c r="AQ12" s="28"/>
    </row>
    <row r="13" spans="1:43" s="14" customFormat="1" ht="17.25" customHeight="1">
      <c r="A13" s="92"/>
      <c r="B13" s="613"/>
      <c r="C13" s="614"/>
      <c r="D13" s="614"/>
      <c r="E13" s="614"/>
      <c r="F13" s="614"/>
      <c r="G13" s="614"/>
      <c r="H13" s="614"/>
      <c r="I13" s="614"/>
      <c r="J13" s="614"/>
      <c r="K13" s="615"/>
      <c r="L13" s="92"/>
      <c r="M13" s="613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  <c r="Z13" s="614"/>
      <c r="AA13" s="614"/>
      <c r="AB13" s="614"/>
      <c r="AC13" s="615"/>
      <c r="AD13" s="23"/>
      <c r="AE13" s="22"/>
      <c r="AF13" s="22"/>
      <c r="AG13" s="22"/>
      <c r="AH13" s="38"/>
      <c r="AI13" s="38"/>
      <c r="AJ13" s="38"/>
      <c r="AK13" s="28"/>
      <c r="AL13" s="51"/>
      <c r="AM13" s="28"/>
      <c r="AN13" s="28"/>
      <c r="AO13" s="28"/>
      <c r="AP13" s="28"/>
      <c r="AQ13" s="28"/>
    </row>
    <row r="14" spans="1:43" s="14" customFormat="1" ht="17.25" customHeight="1">
      <c r="A14" s="92"/>
      <c r="B14" s="616" t="s">
        <v>45</v>
      </c>
      <c r="C14" s="617"/>
      <c r="D14" s="617"/>
      <c r="E14" s="617"/>
      <c r="F14" s="617"/>
      <c r="G14" s="617"/>
      <c r="H14" s="617"/>
      <c r="I14" s="617"/>
      <c r="J14" s="617"/>
      <c r="K14" s="618"/>
      <c r="L14" s="92"/>
      <c r="M14" s="613"/>
      <c r="N14" s="614"/>
      <c r="O14" s="614"/>
      <c r="P14" s="614"/>
      <c r="Q14" s="614"/>
      <c r="R14" s="614"/>
      <c r="S14" s="614"/>
      <c r="T14" s="614"/>
      <c r="U14" s="614"/>
      <c r="V14" s="614"/>
      <c r="W14" s="614"/>
      <c r="X14" s="614"/>
      <c r="Y14" s="614"/>
      <c r="Z14" s="614"/>
      <c r="AA14" s="614"/>
      <c r="AB14" s="614"/>
      <c r="AC14" s="615"/>
      <c r="AD14" s="23"/>
      <c r="AE14" s="50"/>
      <c r="AF14" s="50"/>
      <c r="AG14" s="22"/>
      <c r="AH14" s="27">
        <v>3</v>
      </c>
      <c r="AI14" s="27"/>
      <c r="AJ14" s="27"/>
      <c r="AK14" s="28"/>
      <c r="AL14" s="51"/>
      <c r="AM14" s="28"/>
      <c r="AN14" s="28"/>
      <c r="AO14" s="28"/>
      <c r="AP14" s="28"/>
      <c r="AQ14" s="28"/>
    </row>
    <row r="15" spans="1:43" s="14" customFormat="1" ht="6.75" customHeight="1" thickBot="1">
      <c r="A15" s="92"/>
      <c r="B15" s="619"/>
      <c r="C15" s="620"/>
      <c r="D15" s="620"/>
      <c r="E15" s="620"/>
      <c r="F15" s="620"/>
      <c r="G15" s="620"/>
      <c r="H15" s="620"/>
      <c r="I15" s="620"/>
      <c r="J15" s="620"/>
      <c r="K15" s="621"/>
      <c r="L15" s="92"/>
      <c r="M15" s="624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625"/>
      <c r="AB15" s="625"/>
      <c r="AC15" s="626"/>
      <c r="AD15" s="23"/>
      <c r="AE15" s="22"/>
      <c r="AF15" s="22"/>
      <c r="AG15" s="22"/>
      <c r="AH15" s="38"/>
      <c r="AI15" s="38"/>
      <c r="AJ15" s="38"/>
      <c r="AK15" s="28"/>
      <c r="AL15" s="51"/>
      <c r="AM15" s="28"/>
      <c r="AN15" s="28"/>
      <c r="AO15" s="28"/>
      <c r="AP15" s="28"/>
      <c r="AQ15" s="28"/>
    </row>
    <row r="16" spans="1:43" s="14" customFormat="1" ht="9" customHeight="1">
      <c r="A16" s="92"/>
      <c r="B16" s="132"/>
      <c r="C16" s="92"/>
      <c r="D16" s="92"/>
      <c r="E16" s="92"/>
      <c r="F16" s="92"/>
      <c r="G16" s="92"/>
      <c r="H16" s="133"/>
      <c r="I16" s="133"/>
      <c r="J16" s="133"/>
      <c r="K16" s="134"/>
      <c r="L16" s="92"/>
      <c r="M16" s="135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7"/>
      <c r="AD16" s="23"/>
      <c r="AE16" s="22"/>
      <c r="AF16" s="591" t="str">
        <f>IF(_2_03+_2_04=0,"ATTENZIONE: deve essere sempre presente la spesa per almeno 1 ricercatore (variabile 203 0 variabile 206)"," ")</f>
        <v>ATTENZIONE: deve essere sempre presente la spesa per almeno 1 ricercatore (variabile 203 0 variabile 206)</v>
      </c>
      <c r="AG16" s="591"/>
      <c r="AH16" s="39"/>
      <c r="AI16" s="39"/>
      <c r="AJ16" s="39"/>
      <c r="AK16" s="28"/>
      <c r="AL16" s="51"/>
      <c r="AM16" s="28"/>
      <c r="AN16" s="28"/>
      <c r="AO16" s="28"/>
      <c r="AP16" s="28"/>
      <c r="AQ16" s="28"/>
    </row>
    <row r="17" spans="1:43" s="14" customFormat="1" ht="24" customHeight="1">
      <c r="A17" s="92"/>
      <c r="B17" s="138" t="s">
        <v>46</v>
      </c>
      <c r="C17" s="139"/>
      <c r="D17" s="139"/>
      <c r="E17" s="139"/>
      <c r="F17" s="133"/>
      <c r="G17" s="140">
        <v>201</v>
      </c>
      <c r="H17" s="592">
        <f>_2_02+_2_06+_2_09</f>
        <v>0</v>
      </c>
      <c r="I17" s="592"/>
      <c r="J17" s="592"/>
      <c r="K17" s="141"/>
      <c r="L17" s="92"/>
      <c r="M17" s="142" t="s">
        <v>47</v>
      </c>
      <c r="N17" s="139"/>
      <c r="O17" s="139"/>
      <c r="P17" s="139"/>
      <c r="Q17" s="139"/>
      <c r="R17" s="139"/>
      <c r="S17" s="139"/>
      <c r="T17" s="139"/>
      <c r="U17" s="139"/>
      <c r="V17" s="139"/>
      <c r="W17" s="133"/>
      <c r="X17" s="143" t="s">
        <v>48</v>
      </c>
      <c r="Y17" s="593"/>
      <c r="Z17" s="593"/>
      <c r="AA17" s="593"/>
      <c r="AB17" s="593"/>
      <c r="AC17" s="90"/>
      <c r="AD17" s="23"/>
      <c r="AE17" s="20"/>
      <c r="AF17" s="591"/>
      <c r="AG17" s="591"/>
      <c r="AH17" s="39"/>
      <c r="AI17" s="39"/>
      <c r="AJ17" s="39"/>
      <c r="AK17" s="28"/>
      <c r="AL17" s="51"/>
      <c r="AM17" s="28"/>
      <c r="AN17" s="28"/>
      <c r="AO17" s="28"/>
      <c r="AP17" s="28"/>
      <c r="AQ17" s="28"/>
    </row>
    <row r="18" spans="1:43" ht="30.75" customHeight="1">
      <c r="A18" s="92"/>
      <c r="B18" s="144"/>
      <c r="C18" s="145" t="s">
        <v>49</v>
      </c>
      <c r="D18" s="622" t="s">
        <v>50</v>
      </c>
      <c r="E18" s="622"/>
      <c r="F18" s="146"/>
      <c r="G18" s="147">
        <v>202</v>
      </c>
      <c r="H18" s="592">
        <f>SUM(_2_03,_2_04,_2_05)</f>
        <v>0</v>
      </c>
      <c r="I18" s="592"/>
      <c r="J18" s="592"/>
      <c r="K18" s="141"/>
      <c r="L18" s="92"/>
      <c r="M18" s="142" t="s">
        <v>51</v>
      </c>
      <c r="N18" s="139"/>
      <c r="O18" s="139"/>
      <c r="P18" s="139"/>
      <c r="Q18" s="139"/>
      <c r="R18" s="139"/>
      <c r="S18" s="139"/>
      <c r="T18" s="139"/>
      <c r="U18" s="139"/>
      <c r="V18" s="148"/>
      <c r="W18" s="133"/>
      <c r="X18" s="143" t="s">
        <v>52</v>
      </c>
      <c r="Y18" s="593"/>
      <c r="Z18" s="593"/>
      <c r="AA18" s="593"/>
      <c r="AB18" s="593"/>
      <c r="AC18" s="90"/>
      <c r="AF18" s="591"/>
      <c r="AG18" s="591"/>
      <c r="AH18" s="37"/>
      <c r="AI18" s="37"/>
      <c r="AJ18" s="37"/>
      <c r="AL18" s="902"/>
    </row>
    <row r="19" spans="1:43" ht="19.5" customHeight="1">
      <c r="A19" s="92"/>
      <c r="B19" s="138"/>
      <c r="C19" s="139"/>
      <c r="D19" s="139" t="s">
        <v>53</v>
      </c>
      <c r="E19" s="139" t="s">
        <v>54</v>
      </c>
      <c r="F19" s="149"/>
      <c r="G19" s="150">
        <v>203</v>
      </c>
      <c r="H19" s="593"/>
      <c r="I19" s="593"/>
      <c r="J19" s="593"/>
      <c r="K19" s="141"/>
      <c r="L19" s="92"/>
      <c r="M19" s="142" t="s">
        <v>55</v>
      </c>
      <c r="N19" s="139"/>
      <c r="O19" s="139"/>
      <c r="P19" s="139"/>
      <c r="Q19" s="139"/>
      <c r="R19" s="139"/>
      <c r="S19" s="139"/>
      <c r="T19" s="139"/>
      <c r="U19" s="139"/>
      <c r="V19" s="139"/>
      <c r="W19" s="133"/>
      <c r="X19" s="143" t="s">
        <v>56</v>
      </c>
      <c r="Y19" s="593"/>
      <c r="Z19" s="593"/>
      <c r="AA19" s="593"/>
      <c r="AB19" s="593"/>
      <c r="AC19" s="90"/>
      <c r="AF19" s="591"/>
      <c r="AG19" s="591"/>
      <c r="AL19" s="902"/>
    </row>
    <row r="20" spans="1:43" ht="17.25" customHeight="1">
      <c r="A20" s="92"/>
      <c r="B20" s="142"/>
      <c r="C20" s="139"/>
      <c r="D20" s="139" t="s">
        <v>57</v>
      </c>
      <c r="E20" s="139" t="s">
        <v>58</v>
      </c>
      <c r="F20" s="149"/>
      <c r="G20" s="151">
        <v>204</v>
      </c>
      <c r="H20" s="593"/>
      <c r="I20" s="593"/>
      <c r="J20" s="593"/>
      <c r="K20" s="141"/>
      <c r="L20" s="92"/>
      <c r="M20" s="142" t="s">
        <v>59</v>
      </c>
      <c r="N20" s="139"/>
      <c r="O20" s="139"/>
      <c r="P20" s="139"/>
      <c r="Q20" s="139"/>
      <c r="R20" s="139"/>
      <c r="S20" s="139"/>
      <c r="T20" s="139"/>
      <c r="U20" s="139"/>
      <c r="V20" s="139"/>
      <c r="W20" s="133"/>
      <c r="X20" s="143">
        <v>304</v>
      </c>
      <c r="Y20" s="593"/>
      <c r="Z20" s="593"/>
      <c r="AA20" s="593"/>
      <c r="AB20" s="593"/>
      <c r="AC20" s="90"/>
      <c r="AF20" s="591"/>
      <c r="AG20" s="591"/>
      <c r="AL20" s="902"/>
    </row>
    <row r="21" spans="1:43" ht="19.5" customHeight="1">
      <c r="A21" s="92"/>
      <c r="B21" s="142"/>
      <c r="C21" s="139"/>
      <c r="D21" s="139" t="s">
        <v>60</v>
      </c>
      <c r="E21" s="139" t="s">
        <v>61</v>
      </c>
      <c r="F21" s="149"/>
      <c r="G21" s="151">
        <v>205</v>
      </c>
      <c r="H21" s="593"/>
      <c r="I21" s="593"/>
      <c r="J21" s="593"/>
      <c r="K21" s="141"/>
      <c r="L21" s="92"/>
      <c r="M21" s="429" t="s">
        <v>62</v>
      </c>
      <c r="N21" s="139"/>
      <c r="O21" s="139"/>
      <c r="P21" s="139"/>
      <c r="Q21" s="139"/>
      <c r="R21" s="139"/>
      <c r="S21" s="139"/>
      <c r="T21" s="139"/>
      <c r="U21" s="139"/>
      <c r="V21" s="148"/>
      <c r="W21" s="133"/>
      <c r="X21" s="143">
        <v>305</v>
      </c>
      <c r="Y21" s="593"/>
      <c r="Z21" s="593"/>
      <c r="AA21" s="593"/>
      <c r="AB21" s="593"/>
      <c r="AC21" s="90"/>
      <c r="AF21" s="591"/>
      <c r="AG21" s="591"/>
      <c r="AL21" s="902"/>
    </row>
    <row r="22" spans="1:43" ht="33.75" customHeight="1">
      <c r="A22" s="92"/>
      <c r="B22" s="142"/>
      <c r="C22" s="145" t="s">
        <v>63</v>
      </c>
      <c r="D22" s="623" t="s">
        <v>64</v>
      </c>
      <c r="E22" s="623"/>
      <c r="F22" s="92"/>
      <c r="G22" s="151">
        <v>206</v>
      </c>
      <c r="H22" s="592">
        <f>_2_07+_2_08</f>
        <v>0</v>
      </c>
      <c r="I22" s="592"/>
      <c r="J22" s="592"/>
      <c r="K22" s="141"/>
      <c r="L22" s="92"/>
      <c r="M22" s="142" t="s">
        <v>65</v>
      </c>
      <c r="N22" s="139"/>
      <c r="O22" s="139"/>
      <c r="P22" s="139"/>
      <c r="Q22" s="139"/>
      <c r="R22" s="139"/>
      <c r="S22" s="139"/>
      <c r="T22" s="139"/>
      <c r="U22" s="139"/>
      <c r="V22" s="139"/>
      <c r="W22" s="133"/>
      <c r="X22" s="143">
        <v>306</v>
      </c>
      <c r="Y22" s="593"/>
      <c r="Z22" s="593"/>
      <c r="AA22" s="593"/>
      <c r="AB22" s="593"/>
      <c r="AC22" s="90"/>
      <c r="AF22" s="591"/>
      <c r="AG22" s="591"/>
      <c r="AL22" s="902"/>
    </row>
    <row r="23" spans="1:43" ht="43.5" customHeight="1">
      <c r="A23" s="92"/>
      <c r="B23" s="152"/>
      <c r="C23" s="139"/>
      <c r="D23" s="153" t="s">
        <v>66</v>
      </c>
      <c r="E23" s="146" t="s">
        <v>67</v>
      </c>
      <c r="F23" s="154"/>
      <c r="G23" s="151">
        <v>207</v>
      </c>
      <c r="H23" s="593"/>
      <c r="I23" s="593"/>
      <c r="J23" s="593"/>
      <c r="K23" s="141"/>
      <c r="L23" s="92"/>
      <c r="M23" s="138" t="s">
        <v>68</v>
      </c>
      <c r="N23" s="139"/>
      <c r="O23" s="139"/>
      <c r="P23" s="139"/>
      <c r="Q23" s="139"/>
      <c r="R23" s="139"/>
      <c r="S23" s="139"/>
      <c r="T23" s="139"/>
      <c r="U23" s="139"/>
      <c r="V23" s="155"/>
      <c r="W23" s="156"/>
      <c r="X23" s="157">
        <v>307</v>
      </c>
      <c r="Y23" s="599">
        <f>_3_01+_3_02+_3_03+_3_04+_3_05+_3_06</f>
        <v>0</v>
      </c>
      <c r="Z23" s="600"/>
      <c r="AA23" s="600"/>
      <c r="AB23" s="601"/>
      <c r="AC23" s="90"/>
      <c r="AF23" s="591"/>
      <c r="AG23" s="591"/>
      <c r="AL23" s="902"/>
    </row>
    <row r="24" spans="1:43" ht="18.75" customHeight="1">
      <c r="A24" s="92"/>
      <c r="B24" s="152"/>
      <c r="C24" s="139"/>
      <c r="D24" s="158" t="s">
        <v>69</v>
      </c>
      <c r="E24" s="158" t="s">
        <v>70</v>
      </c>
      <c r="F24" s="154"/>
      <c r="G24" s="151">
        <v>208</v>
      </c>
      <c r="H24" s="593"/>
      <c r="I24" s="593"/>
      <c r="J24" s="593"/>
      <c r="K24" s="141"/>
      <c r="L24" s="92"/>
      <c r="M24" s="138"/>
      <c r="N24" s="139"/>
      <c r="O24" s="139"/>
      <c r="P24" s="139"/>
      <c r="Q24" s="139"/>
      <c r="R24" s="139"/>
      <c r="S24" s="139"/>
      <c r="T24" s="139"/>
      <c r="U24" s="139"/>
      <c r="V24" s="155"/>
      <c r="W24" s="156"/>
      <c r="X24" s="157"/>
      <c r="Y24" s="159"/>
      <c r="Z24" s="159"/>
      <c r="AA24" s="159"/>
      <c r="AB24" s="159"/>
      <c r="AC24" s="160"/>
      <c r="AF24" s="62"/>
      <c r="AG24" s="62"/>
      <c r="AL24" s="902"/>
    </row>
    <row r="25" spans="1:43" ht="22.5" customHeight="1">
      <c r="A25" s="92"/>
      <c r="B25" s="142"/>
      <c r="C25" s="139" t="s">
        <v>71</v>
      </c>
      <c r="D25" s="594" t="s">
        <v>72</v>
      </c>
      <c r="E25" s="594"/>
      <c r="F25" s="92"/>
      <c r="G25" s="151">
        <v>209</v>
      </c>
      <c r="H25" s="592">
        <f>_2_10+_2_11</f>
        <v>0</v>
      </c>
      <c r="I25" s="592"/>
      <c r="J25" s="592"/>
      <c r="K25" s="90"/>
      <c r="L25" s="92"/>
      <c r="M25" s="96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8"/>
      <c r="AL25" s="902"/>
    </row>
    <row r="26" spans="1:43" ht="31.5" customHeight="1">
      <c r="A26" s="92"/>
      <c r="B26" s="142"/>
      <c r="C26" s="139"/>
      <c r="D26" s="139" t="s">
        <v>73</v>
      </c>
      <c r="E26" s="162" t="s">
        <v>74</v>
      </c>
      <c r="F26" s="92"/>
      <c r="G26" s="151">
        <v>210</v>
      </c>
      <c r="H26" s="593"/>
      <c r="I26" s="593"/>
      <c r="J26" s="593"/>
      <c r="K26" s="90"/>
      <c r="L26" s="92"/>
      <c r="M26" s="598" t="s">
        <v>75</v>
      </c>
      <c r="N26" s="598"/>
      <c r="O26" s="598"/>
      <c r="P26" s="598"/>
      <c r="Q26" s="598"/>
      <c r="R26" s="598"/>
      <c r="S26" s="598"/>
      <c r="T26" s="598"/>
      <c r="U26" s="598"/>
      <c r="V26" s="598"/>
      <c r="W26" s="598"/>
      <c r="X26" s="598"/>
      <c r="Y26" s="598"/>
      <c r="Z26" s="598"/>
      <c r="AA26" s="598"/>
      <c r="AB26" s="598"/>
      <c r="AC26" s="598"/>
      <c r="AL26" s="902"/>
    </row>
    <row r="27" spans="1:43" ht="31.5" customHeight="1">
      <c r="A27" s="92"/>
      <c r="B27" s="142"/>
      <c r="C27" s="139"/>
      <c r="D27" s="139" t="s">
        <v>76</v>
      </c>
      <c r="E27" s="162" t="s">
        <v>77</v>
      </c>
      <c r="F27" s="92"/>
      <c r="G27" s="151">
        <v>211</v>
      </c>
      <c r="H27" s="593"/>
      <c r="I27" s="593"/>
      <c r="J27" s="593"/>
      <c r="K27" s="90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L27" s="902"/>
    </row>
    <row r="28" spans="1:43" ht="21" customHeight="1">
      <c r="A28" s="92"/>
      <c r="B28" s="138" t="s">
        <v>78</v>
      </c>
      <c r="C28" s="164"/>
      <c r="D28" s="605" t="s">
        <v>79</v>
      </c>
      <c r="E28" s="605"/>
      <c r="F28" s="133"/>
      <c r="G28" s="140">
        <v>212</v>
      </c>
      <c r="H28" s="592">
        <f>SUM(_2_13,_2_14,_2_15, _2_15_dpi,)</f>
        <v>0</v>
      </c>
      <c r="I28" s="592"/>
      <c r="J28" s="592"/>
      <c r="K28" s="141"/>
      <c r="L28" s="92"/>
      <c r="M28" s="164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165"/>
      <c r="Y28" s="166"/>
      <c r="Z28" s="166"/>
      <c r="AA28" s="166"/>
      <c r="AB28" s="166"/>
      <c r="AC28" s="92"/>
      <c r="AL28" s="902"/>
    </row>
    <row r="29" spans="1:43" ht="22.5" customHeight="1">
      <c r="A29" s="92"/>
      <c r="B29" s="142"/>
      <c r="C29" s="139" t="s">
        <v>80</v>
      </c>
      <c r="D29" s="594" t="s">
        <v>81</v>
      </c>
      <c r="E29" s="594"/>
      <c r="F29" s="149"/>
      <c r="G29" s="151">
        <v>213</v>
      </c>
      <c r="H29" s="595"/>
      <c r="I29" s="596"/>
      <c r="J29" s="597"/>
      <c r="K29" s="141"/>
      <c r="L29" s="92"/>
      <c r="M29" s="161"/>
      <c r="N29" s="161"/>
      <c r="O29" s="161"/>
      <c r="P29" s="161"/>
      <c r="Q29" s="161"/>
      <c r="R29" s="161"/>
      <c r="S29" s="161"/>
      <c r="T29" s="139"/>
      <c r="U29" s="92"/>
      <c r="V29" s="92"/>
      <c r="W29" s="92"/>
      <c r="X29" s="143"/>
      <c r="Y29" s="602"/>
      <c r="Z29" s="602"/>
      <c r="AA29" s="602"/>
      <c r="AB29" s="602"/>
      <c r="AC29" s="92"/>
      <c r="AL29" s="902"/>
    </row>
    <row r="30" spans="1:43" ht="22.5" customHeight="1">
      <c r="A30" s="92"/>
      <c r="B30" s="142"/>
      <c r="C30" s="139" t="s">
        <v>82</v>
      </c>
      <c r="D30" s="603" t="s">
        <v>83</v>
      </c>
      <c r="E30" s="603"/>
      <c r="F30" s="149"/>
      <c r="G30" s="151">
        <v>214</v>
      </c>
      <c r="H30" s="593"/>
      <c r="I30" s="593"/>
      <c r="J30" s="593"/>
      <c r="K30" s="141"/>
      <c r="L30" s="92"/>
      <c r="M30" s="161"/>
      <c r="N30" s="161"/>
      <c r="O30" s="161"/>
      <c r="P30" s="161"/>
      <c r="Q30" s="161"/>
      <c r="R30" s="161"/>
      <c r="S30" s="161"/>
      <c r="T30" s="139"/>
      <c r="U30" s="92"/>
      <c r="V30" s="92"/>
      <c r="W30" s="92"/>
      <c r="X30" s="143"/>
      <c r="Y30" s="167"/>
      <c r="Z30" s="167"/>
      <c r="AA30" s="167"/>
      <c r="AB30" s="167"/>
      <c r="AC30" s="92"/>
      <c r="AL30" s="902"/>
    </row>
    <row r="31" spans="1:43" ht="22.5" customHeight="1">
      <c r="A31" s="92"/>
      <c r="B31" s="142"/>
      <c r="C31" s="139" t="s">
        <v>84</v>
      </c>
      <c r="D31" s="594" t="s">
        <v>85</v>
      </c>
      <c r="E31" s="594"/>
      <c r="F31" s="149"/>
      <c r="G31" s="151">
        <v>215</v>
      </c>
      <c r="H31" s="593"/>
      <c r="I31" s="593"/>
      <c r="J31" s="593"/>
      <c r="K31" s="141"/>
      <c r="L31" s="92"/>
      <c r="M31" s="594"/>
      <c r="N31" s="594"/>
      <c r="O31" s="594"/>
      <c r="P31" s="594"/>
      <c r="Q31" s="594"/>
      <c r="R31" s="594"/>
      <c r="S31" s="594"/>
      <c r="T31" s="594"/>
      <c r="U31" s="594"/>
      <c r="V31" s="594"/>
      <c r="W31" s="92"/>
      <c r="X31" s="143"/>
      <c r="Y31" s="602"/>
      <c r="Z31" s="602"/>
      <c r="AA31" s="602"/>
      <c r="AB31" s="602"/>
      <c r="AC31" s="92"/>
      <c r="AL31" s="902"/>
    </row>
    <row r="32" spans="1:43" ht="22.5" customHeight="1">
      <c r="A32" s="92"/>
      <c r="B32" s="142"/>
      <c r="C32" s="139" t="s">
        <v>86</v>
      </c>
      <c r="D32" s="161" t="s">
        <v>87</v>
      </c>
      <c r="E32" s="161"/>
      <c r="F32" s="149"/>
      <c r="G32" s="151" t="s">
        <v>88</v>
      </c>
      <c r="H32" s="593"/>
      <c r="I32" s="593"/>
      <c r="J32" s="593"/>
      <c r="K32" s="141"/>
      <c r="L32" s="92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92"/>
      <c r="X32" s="143"/>
      <c r="Y32" s="443"/>
      <c r="Z32" s="443"/>
      <c r="AA32" s="443"/>
      <c r="AB32" s="443"/>
      <c r="AC32" s="92"/>
      <c r="AL32" s="902"/>
    </row>
    <row r="33" spans="1:29" ht="10.5" customHeight="1">
      <c r="A33" s="92"/>
      <c r="B33" s="142"/>
      <c r="C33" s="139"/>
      <c r="D33" s="139"/>
      <c r="E33" s="139"/>
      <c r="F33" s="92"/>
      <c r="G33" s="92"/>
      <c r="H33" s="92"/>
      <c r="I33" s="92"/>
      <c r="J33" s="92"/>
      <c r="K33" s="141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</row>
    <row r="34" spans="1:29" ht="22.5" customHeight="1">
      <c r="A34" s="92"/>
      <c r="B34" s="138" t="s">
        <v>89</v>
      </c>
      <c r="C34" s="139"/>
      <c r="D34" s="139"/>
      <c r="E34" s="139"/>
      <c r="F34" s="149"/>
      <c r="G34" s="168">
        <v>217</v>
      </c>
      <c r="H34" s="599">
        <f>SUM(_2_01,_2_12)</f>
        <v>0</v>
      </c>
      <c r="I34" s="600"/>
      <c r="J34" s="601"/>
      <c r="K34" s="141"/>
      <c r="L34" s="92"/>
      <c r="M34" s="594"/>
      <c r="N34" s="594"/>
      <c r="O34" s="594"/>
      <c r="P34" s="594" t="s">
        <v>17</v>
      </c>
      <c r="Q34" s="594"/>
      <c r="R34" s="594"/>
      <c r="S34" s="594"/>
      <c r="T34" s="594"/>
      <c r="U34" s="594"/>
      <c r="V34" s="594"/>
      <c r="W34" s="92"/>
      <c r="X34" s="92"/>
      <c r="Y34" s="92"/>
      <c r="Z34" s="92"/>
      <c r="AA34" s="92"/>
      <c r="AB34" s="92"/>
      <c r="AC34" s="92"/>
    </row>
    <row r="35" spans="1:29" ht="7.5" customHeight="1">
      <c r="A35" s="92"/>
      <c r="B35" s="96"/>
      <c r="C35" s="97"/>
      <c r="D35" s="97"/>
      <c r="E35" s="97"/>
      <c r="F35" s="97"/>
      <c r="G35" s="97"/>
      <c r="H35" s="97"/>
      <c r="I35" s="97"/>
      <c r="J35" s="97"/>
      <c r="K35" s="98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</row>
    <row r="36" spans="1:29" ht="39.75" customHeight="1">
      <c r="A36" s="92"/>
      <c r="B36" s="604" t="s">
        <v>90</v>
      </c>
      <c r="C36" s="604"/>
      <c r="D36" s="604"/>
      <c r="E36" s="604"/>
      <c r="F36" s="604"/>
      <c r="G36" s="604"/>
      <c r="H36" s="604"/>
      <c r="I36" s="604"/>
      <c r="J36" s="604"/>
      <c r="K36" s="169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163"/>
      <c r="AB36" s="163"/>
      <c r="AC36" s="92"/>
    </row>
  </sheetData>
  <sheetProtection algorithmName="SHA-512" hashValue="U7eUjbCYGuEreE/W4fgK+yvv587XlzPwGDIX3oB6HgcjDsw1l5770cfeIMKTCGEq2LEDtlS5xro2vbKHNuarsg==" saltValue="9WScrcBTQHNMhvv9aNj10A==" spinCount="100000" sheet="1" selectLockedCells="1"/>
  <mergeCells count="43">
    <mergeCell ref="B5:AC7"/>
    <mergeCell ref="B3:AC3"/>
    <mergeCell ref="Y22:AB22"/>
    <mergeCell ref="H21:J21"/>
    <mergeCell ref="Y19:AB19"/>
    <mergeCell ref="Y18:AB18"/>
    <mergeCell ref="Y21:AB21"/>
    <mergeCell ref="B12:K13"/>
    <mergeCell ref="B14:K15"/>
    <mergeCell ref="H17:J17"/>
    <mergeCell ref="D18:E18"/>
    <mergeCell ref="D22:E22"/>
    <mergeCell ref="M12:AC15"/>
    <mergeCell ref="D31:E31"/>
    <mergeCell ref="D30:E30"/>
    <mergeCell ref="B36:J36"/>
    <mergeCell ref="H23:J23"/>
    <mergeCell ref="H34:J34"/>
    <mergeCell ref="H28:J28"/>
    <mergeCell ref="D25:E25"/>
    <mergeCell ref="H27:J27"/>
    <mergeCell ref="H24:J24"/>
    <mergeCell ref="H25:J25"/>
    <mergeCell ref="H26:J26"/>
    <mergeCell ref="D29:E29"/>
    <mergeCell ref="D28:E28"/>
    <mergeCell ref="H32:J32"/>
    <mergeCell ref="M34:V34"/>
    <mergeCell ref="H22:J22"/>
    <mergeCell ref="H30:J30"/>
    <mergeCell ref="H29:J29"/>
    <mergeCell ref="M26:AC26"/>
    <mergeCell ref="Y23:AB23"/>
    <mergeCell ref="Y31:AB31"/>
    <mergeCell ref="H31:J31"/>
    <mergeCell ref="M31:V31"/>
    <mergeCell ref="Y29:AB29"/>
    <mergeCell ref="AF16:AG23"/>
    <mergeCell ref="H18:J18"/>
    <mergeCell ref="H19:J19"/>
    <mergeCell ref="H20:J20"/>
    <mergeCell ref="Y17:AB17"/>
    <mergeCell ref="Y20:AB20"/>
  </mergeCells>
  <phoneticPr fontId="10" type="noConversion"/>
  <conditionalFormatting sqref="H19:J19">
    <cfRule type="expression" dxfId="179" priority="3" stopIfTrue="1">
      <formula>$H$19+$H$22=0</formula>
    </cfRule>
  </conditionalFormatting>
  <dataValidations xWindow="873" yWindow="621" count="4">
    <dataValidation type="whole" operator="greaterThanOrEqual" allowBlank="1" showInputMessage="1" showErrorMessage="1" sqref="H23:J28 H34:J34 H18:J18 Y23:Y24 H30:J32" xr:uid="{00000000-0002-0000-0200-000000000000}">
      <formula1>0</formula1>
    </dataValidation>
    <dataValidation type="whole" operator="lessThan" allowBlank="1" showInputMessage="1" showErrorMessage="1" error="Sono consentiti solo numeri interi minori o uguali a 9.999.999.999" sqref="Y31:AB32 H22:J22 H19:K19 H29:J29 K31:K32 AB29 Y29 Y17:Y22 Z17:AB19 Z21:AB22" xr:uid="{00000000-0002-0000-0200-000001000000}">
      <formula1>9999999999</formula1>
    </dataValidation>
    <dataValidation type="whole" operator="greaterThanOrEqual" allowBlank="1" showInputMessage="1" showErrorMessage="1" errorTitle="ATTENZIONE" error="Valore immesso non valido" sqref="K20 H20:J21" xr:uid="{00000000-0002-0000-0200-000002000000}">
      <formula1>0</formula1>
    </dataValidation>
    <dataValidation type="whole" operator="greaterThanOrEqual" allowBlank="1" showInputMessage="1" showErrorMessage="1" errorTitle="ATTENZIONE!" error="Valore immesso non valido" sqref="H17:K17" xr:uid="{00000000-0002-0000-0200-000003000000}">
      <formula1>0</formula1>
    </dataValidation>
  </dataValidations>
  <pageMargins left="0.43" right="0.41" top="0.66" bottom="0.37" header="0.5" footer="0.42"/>
  <pageSetup paperSize="9" scale="61" orientation="portrait" r:id="rId1"/>
  <headerFooter alignWithMargins="0">
    <oddFooter>&amp;C1</oddFooter>
  </headerFooter>
  <ignoredErrors>
    <ignoredError sqref="X17 X18 X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5">
    <pageSetUpPr fitToPage="1"/>
  </sheetPr>
  <dimension ref="A1:AP65"/>
  <sheetViews>
    <sheetView showGridLines="0" workbookViewId="0">
      <selection activeCell="Z8" sqref="Z8:AG8"/>
    </sheetView>
  </sheetViews>
  <sheetFormatPr defaultColWidth="9.140625" defaultRowHeight="14.25"/>
  <cols>
    <col min="1" max="1" width="4.5703125" style="12" customWidth="1"/>
    <col min="2" max="2" width="2.7109375" style="12" customWidth="1"/>
    <col min="3" max="3" width="3" style="12" customWidth="1"/>
    <col min="4" max="8" width="2.7109375" style="12" customWidth="1"/>
    <col min="9" max="9" width="5.42578125" style="12" customWidth="1"/>
    <col min="10" max="10" width="3.7109375" style="12" customWidth="1"/>
    <col min="11" max="13" width="2.7109375" style="12" customWidth="1"/>
    <col min="14" max="14" width="4" style="12" customWidth="1"/>
    <col min="15" max="15" width="2.7109375" style="12" customWidth="1"/>
    <col min="16" max="16" width="1.85546875" style="12" customWidth="1"/>
    <col min="17" max="19" width="2.7109375" style="12" customWidth="1"/>
    <col min="20" max="20" width="3.5703125" style="12" customWidth="1"/>
    <col min="21" max="22" width="2.7109375" style="12" customWidth="1"/>
    <col min="23" max="23" width="1.85546875" style="12" customWidth="1"/>
    <col min="24" max="24" width="3.85546875" style="12" customWidth="1"/>
    <col min="25" max="26" width="2.7109375" style="12" customWidth="1"/>
    <col min="27" max="27" width="2.5703125" style="12" customWidth="1"/>
    <col min="28" max="28" width="2.7109375" style="12" customWidth="1"/>
    <col min="29" max="32" width="2.85546875" style="12" customWidth="1"/>
    <col min="33" max="33" width="2.140625" style="12" customWidth="1"/>
    <col min="34" max="34" width="1.28515625" style="12" customWidth="1"/>
    <col min="35" max="35" width="9.140625" style="23"/>
    <col min="36" max="36" width="12.5703125" style="68" customWidth="1"/>
    <col min="37" max="41" width="9.140625" style="68"/>
    <col min="42" max="42" width="9.140625" style="20"/>
    <col min="43" max="16384" width="9.140625" style="12"/>
  </cols>
  <sheetData>
    <row r="1" spans="1:42" ht="6.7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170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12"/>
    </row>
    <row r="2" spans="1:42" ht="6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170"/>
      <c r="W2" s="92"/>
      <c r="X2" s="92"/>
      <c r="Y2" s="92"/>
      <c r="Z2" s="92"/>
      <c r="AA2" s="92"/>
      <c r="AB2" s="92"/>
      <c r="AC2" s="171"/>
      <c r="AD2" s="171"/>
      <c r="AE2" s="171"/>
      <c r="AF2" s="171"/>
      <c r="AG2" s="171"/>
      <c r="AH2" s="92"/>
    </row>
    <row r="3" spans="1:42" ht="7.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</row>
    <row r="4" spans="1:42" ht="42.75" customHeight="1">
      <c r="A4" s="657" t="s">
        <v>91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658"/>
      <c r="X4" s="658"/>
      <c r="Y4" s="658"/>
      <c r="Z4" s="658"/>
      <c r="AA4" s="658"/>
      <c r="AB4" s="658"/>
      <c r="AC4" s="658"/>
      <c r="AD4" s="658"/>
      <c r="AE4" s="658"/>
      <c r="AF4" s="658"/>
      <c r="AG4" s="658"/>
      <c r="AH4" s="659"/>
    </row>
    <row r="5" spans="1:42" ht="13.7" customHeight="1">
      <c r="A5" s="172"/>
      <c r="B5" s="172"/>
      <c r="C5" s="173"/>
      <c r="D5" s="173"/>
      <c r="E5" s="173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4"/>
      <c r="AF5" s="172"/>
      <c r="AG5" s="172"/>
      <c r="AH5" s="175"/>
    </row>
    <row r="6" spans="1:42" ht="22.5" customHeight="1">
      <c r="A6" s="176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650" t="s">
        <v>92</v>
      </c>
      <c r="AA6" s="651"/>
      <c r="AB6" s="651"/>
      <c r="AC6" s="651"/>
      <c r="AD6" s="651"/>
      <c r="AE6" s="651"/>
      <c r="AF6" s="651"/>
      <c r="AG6" s="652"/>
      <c r="AH6" s="90"/>
      <c r="AK6" s="68">
        <f>_2_16</f>
        <v>0</v>
      </c>
    </row>
    <row r="7" spans="1:42" ht="15" customHeight="1">
      <c r="A7" s="170" t="s">
        <v>93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77">
        <v>401</v>
      </c>
      <c r="Y7" s="2"/>
      <c r="Z7" s="627">
        <f>SUM(_4_02,_4_04,_4_05)</f>
        <v>0</v>
      </c>
      <c r="AA7" s="628"/>
      <c r="AB7" s="628"/>
      <c r="AC7" s="628"/>
      <c r="AD7" s="628"/>
      <c r="AE7" s="628"/>
      <c r="AF7" s="628"/>
      <c r="AG7" s="629"/>
      <c r="AH7" s="90"/>
    </row>
    <row r="8" spans="1:42" ht="15" customHeight="1">
      <c r="A8" s="149"/>
      <c r="B8" s="178" t="s">
        <v>94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3">
        <v>402</v>
      </c>
      <c r="Y8" s="143"/>
      <c r="Z8" s="595"/>
      <c r="AA8" s="596"/>
      <c r="AB8" s="596"/>
      <c r="AC8" s="596"/>
      <c r="AD8" s="596"/>
      <c r="AE8" s="596"/>
      <c r="AF8" s="596"/>
      <c r="AG8" s="597"/>
      <c r="AH8" s="90"/>
    </row>
    <row r="9" spans="1:42" ht="15" customHeight="1">
      <c r="A9" s="149" t="s">
        <v>95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3">
        <v>403</v>
      </c>
      <c r="Y9" s="143"/>
      <c r="Z9" s="595"/>
      <c r="AA9" s="596"/>
      <c r="AB9" s="596"/>
      <c r="AC9" s="596"/>
      <c r="AD9" s="596"/>
      <c r="AE9" s="596"/>
      <c r="AF9" s="596"/>
      <c r="AG9" s="597"/>
      <c r="AH9" s="90"/>
    </row>
    <row r="10" spans="1:42" ht="15" customHeight="1">
      <c r="A10" s="170"/>
      <c r="B10" s="178" t="s">
        <v>96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3">
        <v>404</v>
      </c>
      <c r="Y10" s="143"/>
      <c r="Z10" s="595"/>
      <c r="AA10" s="596"/>
      <c r="AB10" s="596"/>
      <c r="AC10" s="596"/>
      <c r="AD10" s="596"/>
      <c r="AE10" s="596"/>
      <c r="AF10" s="596"/>
      <c r="AG10" s="597"/>
      <c r="AH10" s="90"/>
    </row>
    <row r="11" spans="1:42" ht="15" customHeight="1">
      <c r="A11" s="149"/>
      <c r="B11" s="178" t="s">
        <v>97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3">
        <v>405</v>
      </c>
      <c r="Y11" s="143"/>
      <c r="Z11" s="595"/>
      <c r="AA11" s="596"/>
      <c r="AB11" s="596"/>
      <c r="AC11" s="596"/>
      <c r="AD11" s="596"/>
      <c r="AE11" s="596"/>
      <c r="AF11" s="596"/>
      <c r="AG11" s="597"/>
      <c r="AH11" s="90"/>
      <c r="AJ11" s="69"/>
    </row>
    <row r="12" spans="1:42" s="33" customFormat="1" ht="15" customHeight="1">
      <c r="A12" s="170" t="s">
        <v>98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7">
        <v>406</v>
      </c>
      <c r="Y12" s="177"/>
      <c r="Z12" s="627">
        <f>_4_07+_4_08+_4_09</f>
        <v>0</v>
      </c>
      <c r="AA12" s="628"/>
      <c r="AB12" s="628"/>
      <c r="AC12" s="628"/>
      <c r="AD12" s="628"/>
      <c r="AE12" s="628"/>
      <c r="AF12" s="628"/>
      <c r="AG12" s="629"/>
      <c r="AH12" s="179"/>
      <c r="AI12" s="35"/>
      <c r="AJ12" s="73"/>
      <c r="AK12" s="73"/>
      <c r="AL12" s="73"/>
      <c r="AM12" s="73"/>
      <c r="AN12" s="73"/>
      <c r="AO12" s="73"/>
      <c r="AP12" s="25"/>
    </row>
    <row r="13" spans="1:42" ht="15" customHeight="1">
      <c r="A13" s="149"/>
      <c r="B13" s="178" t="s">
        <v>99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3">
        <v>407</v>
      </c>
      <c r="Y13" s="143"/>
      <c r="Z13" s="595"/>
      <c r="AA13" s="596"/>
      <c r="AB13" s="596"/>
      <c r="AC13" s="596"/>
      <c r="AD13" s="596"/>
      <c r="AE13" s="596"/>
      <c r="AF13" s="596"/>
      <c r="AG13" s="597"/>
      <c r="AH13" s="90"/>
      <c r="AJ13" s="74"/>
    </row>
    <row r="14" spans="1:42" ht="15" customHeight="1">
      <c r="A14" s="149"/>
      <c r="B14" s="178" t="s">
        <v>100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3">
        <v>408</v>
      </c>
      <c r="Y14" s="143"/>
      <c r="Z14" s="595"/>
      <c r="AA14" s="596"/>
      <c r="AB14" s="596"/>
      <c r="AC14" s="596"/>
      <c r="AD14" s="596"/>
      <c r="AE14" s="596"/>
      <c r="AF14" s="596"/>
      <c r="AG14" s="597"/>
      <c r="AH14" s="90"/>
      <c r="AJ14" s="74"/>
    </row>
    <row r="15" spans="1:42" ht="15" customHeight="1">
      <c r="A15" s="149"/>
      <c r="B15" s="178" t="s">
        <v>101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3">
        <v>409</v>
      </c>
      <c r="Y15" s="143"/>
      <c r="Z15" s="630"/>
      <c r="AA15" s="631"/>
      <c r="AB15" s="631"/>
      <c r="AC15" s="631"/>
      <c r="AD15" s="631"/>
      <c r="AE15" s="631"/>
      <c r="AF15" s="631"/>
      <c r="AG15" s="632"/>
      <c r="AH15" s="90"/>
      <c r="AJ15" s="74"/>
    </row>
    <row r="16" spans="1:42" s="33" customFormat="1" ht="15" customHeight="1">
      <c r="A16" s="170" t="s">
        <v>102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7">
        <v>410</v>
      </c>
      <c r="Y16" s="177"/>
      <c r="Z16" s="637"/>
      <c r="AA16" s="638"/>
      <c r="AB16" s="638"/>
      <c r="AC16" s="638"/>
      <c r="AD16" s="638"/>
      <c r="AE16" s="638"/>
      <c r="AF16" s="638"/>
      <c r="AG16" s="639"/>
      <c r="AH16" s="179"/>
      <c r="AI16" s="35"/>
      <c r="AJ16" s="75"/>
      <c r="AK16" s="73"/>
      <c r="AL16" s="73"/>
      <c r="AM16" s="73"/>
      <c r="AN16" s="73"/>
      <c r="AO16" s="73"/>
      <c r="AP16" s="25"/>
    </row>
    <row r="17" spans="1:42" s="33" customFormat="1" ht="15" customHeight="1">
      <c r="A17" s="170" t="s">
        <v>103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7">
        <v>411</v>
      </c>
      <c r="Y17" s="177"/>
      <c r="Z17" s="637"/>
      <c r="AA17" s="638"/>
      <c r="AB17" s="638"/>
      <c r="AC17" s="638"/>
      <c r="AD17" s="638"/>
      <c r="AE17" s="638"/>
      <c r="AF17" s="638"/>
      <c r="AG17" s="639"/>
      <c r="AH17" s="179"/>
      <c r="AI17" s="35"/>
      <c r="AJ17" s="75"/>
      <c r="AK17" s="73"/>
      <c r="AL17" s="73"/>
      <c r="AM17" s="73"/>
      <c r="AN17" s="73"/>
      <c r="AO17" s="73"/>
      <c r="AP17" s="25"/>
    </row>
    <row r="18" spans="1:42" s="33" customFormat="1" ht="15" customHeight="1">
      <c r="A18" s="170" t="s">
        <v>104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7">
        <v>412</v>
      </c>
      <c r="Y18" s="177"/>
      <c r="Z18" s="627">
        <f>_4_13+_4_14+_4_15</f>
        <v>0</v>
      </c>
      <c r="AA18" s="628"/>
      <c r="AB18" s="628"/>
      <c r="AC18" s="628"/>
      <c r="AD18" s="628"/>
      <c r="AE18" s="628"/>
      <c r="AF18" s="628"/>
      <c r="AG18" s="629"/>
      <c r="AH18" s="179"/>
      <c r="AI18" s="35"/>
      <c r="AJ18" s="75"/>
      <c r="AK18" s="73"/>
      <c r="AL18" s="73"/>
      <c r="AM18" s="73"/>
      <c r="AN18" s="73"/>
      <c r="AO18" s="73"/>
      <c r="AP18" s="25"/>
    </row>
    <row r="19" spans="1:42" ht="15" customHeight="1">
      <c r="A19" s="149"/>
      <c r="B19" s="178" t="s">
        <v>105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3">
        <v>413</v>
      </c>
      <c r="Y19" s="143"/>
      <c r="Z19" s="595"/>
      <c r="AA19" s="596"/>
      <c r="AB19" s="596"/>
      <c r="AC19" s="596"/>
      <c r="AD19" s="596"/>
      <c r="AE19" s="596"/>
      <c r="AF19" s="596"/>
      <c r="AG19" s="597"/>
      <c r="AH19" s="90"/>
      <c r="AI19" s="35"/>
      <c r="AJ19" s="74"/>
    </row>
    <row r="20" spans="1:42" ht="15" customHeight="1">
      <c r="A20" s="149"/>
      <c r="B20" s="178" t="s">
        <v>106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3">
        <v>414</v>
      </c>
      <c r="Y20" s="143"/>
      <c r="Z20" s="595"/>
      <c r="AA20" s="596"/>
      <c r="AB20" s="596"/>
      <c r="AC20" s="596"/>
      <c r="AD20" s="596"/>
      <c r="AE20" s="596"/>
      <c r="AF20" s="596"/>
      <c r="AG20" s="597"/>
      <c r="AH20" s="90"/>
      <c r="AI20" s="35"/>
      <c r="AJ20" s="75"/>
    </row>
    <row r="21" spans="1:42" ht="15" customHeight="1">
      <c r="A21" s="149"/>
      <c r="B21" s="178" t="s">
        <v>107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3">
        <v>415</v>
      </c>
      <c r="Y21" s="143"/>
      <c r="Z21" s="630"/>
      <c r="AA21" s="631"/>
      <c r="AB21" s="631"/>
      <c r="AC21" s="631"/>
      <c r="AD21" s="631"/>
      <c r="AE21" s="631"/>
      <c r="AF21" s="631"/>
      <c r="AG21" s="632"/>
      <c r="AH21" s="90"/>
      <c r="AI21" s="35"/>
      <c r="AJ21" s="75"/>
    </row>
    <row r="22" spans="1:42" s="33" customFormat="1" ht="15" customHeight="1">
      <c r="A22" s="170" t="s">
        <v>108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7">
        <v>416</v>
      </c>
      <c r="Y22" s="177"/>
      <c r="Z22" s="627">
        <f>_4_17+_4_18+_4_19</f>
        <v>0</v>
      </c>
      <c r="AA22" s="628"/>
      <c r="AB22" s="628"/>
      <c r="AC22" s="628"/>
      <c r="AD22" s="628"/>
      <c r="AE22" s="628"/>
      <c r="AF22" s="628"/>
      <c r="AG22" s="629"/>
      <c r="AH22" s="179"/>
      <c r="AI22" s="35"/>
      <c r="AJ22" s="75"/>
      <c r="AK22" s="73"/>
      <c r="AL22" s="73"/>
      <c r="AM22" s="73"/>
      <c r="AN22" s="73"/>
      <c r="AO22" s="73"/>
      <c r="AP22" s="25"/>
    </row>
    <row r="23" spans="1:42" ht="15" customHeight="1">
      <c r="A23" s="149"/>
      <c r="B23" s="178" t="s">
        <v>105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3">
        <v>417</v>
      </c>
      <c r="Y23" s="143"/>
      <c r="Z23" s="595"/>
      <c r="AA23" s="596"/>
      <c r="AB23" s="596"/>
      <c r="AC23" s="596"/>
      <c r="AD23" s="596"/>
      <c r="AE23" s="596"/>
      <c r="AF23" s="596"/>
      <c r="AG23" s="597"/>
      <c r="AH23" s="90"/>
      <c r="AI23" s="35"/>
      <c r="AJ23" s="75"/>
    </row>
    <row r="24" spans="1:42" ht="15" customHeight="1">
      <c r="A24" s="149"/>
      <c r="B24" s="178" t="s">
        <v>106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3">
        <v>418</v>
      </c>
      <c r="Y24" s="143"/>
      <c r="Z24" s="595"/>
      <c r="AA24" s="596"/>
      <c r="AB24" s="596"/>
      <c r="AC24" s="596"/>
      <c r="AD24" s="596"/>
      <c r="AE24" s="596"/>
      <c r="AF24" s="596"/>
      <c r="AG24" s="597"/>
      <c r="AH24" s="90"/>
      <c r="AI24" s="35"/>
      <c r="AJ24" s="74"/>
    </row>
    <row r="25" spans="1:42" ht="15" customHeight="1">
      <c r="A25" s="149"/>
      <c r="B25" s="178" t="s">
        <v>107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3">
        <v>419</v>
      </c>
      <c r="Y25" s="143"/>
      <c r="Z25" s="630"/>
      <c r="AA25" s="631"/>
      <c r="AB25" s="631"/>
      <c r="AC25" s="631"/>
      <c r="AD25" s="631"/>
      <c r="AE25" s="631"/>
      <c r="AF25" s="631"/>
      <c r="AG25" s="632"/>
      <c r="AH25" s="90"/>
    </row>
    <row r="26" spans="1:42" s="33" customFormat="1" ht="15" customHeight="1">
      <c r="A26" s="170" t="s">
        <v>109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7">
        <v>420</v>
      </c>
      <c r="Y26" s="177"/>
      <c r="Z26" s="637"/>
      <c r="AA26" s="638"/>
      <c r="AB26" s="638"/>
      <c r="AC26" s="638"/>
      <c r="AD26" s="638"/>
      <c r="AE26" s="638"/>
      <c r="AF26" s="638"/>
      <c r="AG26" s="639"/>
      <c r="AH26" s="179"/>
      <c r="AI26" s="35"/>
      <c r="AJ26" s="73"/>
      <c r="AK26" s="73"/>
      <c r="AL26" s="73"/>
      <c r="AM26" s="73"/>
      <c r="AN26" s="73"/>
      <c r="AO26" s="73"/>
      <c r="AP26" s="25"/>
    </row>
    <row r="27" spans="1:42" ht="15" customHeight="1">
      <c r="A27" s="149"/>
      <c r="B27" s="178" t="s">
        <v>110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3">
        <v>421</v>
      </c>
      <c r="Y27" s="143"/>
      <c r="Z27" s="595"/>
      <c r="AA27" s="596"/>
      <c r="AB27" s="596"/>
      <c r="AC27" s="596"/>
      <c r="AD27" s="596"/>
      <c r="AE27" s="596"/>
      <c r="AF27" s="596"/>
      <c r="AG27" s="597"/>
      <c r="AH27" s="90"/>
      <c r="AJ27" s="74"/>
    </row>
    <row r="28" spans="1:42" ht="9.75" customHeight="1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3"/>
      <c r="Y28" s="143"/>
      <c r="Z28" s="167"/>
      <c r="AA28" s="167"/>
      <c r="AB28" s="167"/>
      <c r="AC28" s="167"/>
      <c r="AD28" s="167"/>
      <c r="AE28" s="167"/>
      <c r="AF28" s="167"/>
      <c r="AG28" s="167"/>
      <c r="AH28" s="90"/>
    </row>
    <row r="29" spans="1:42" s="33" customFormat="1" ht="15" customHeight="1">
      <c r="A29" s="170" t="s">
        <v>111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7">
        <v>422</v>
      </c>
      <c r="Y29" s="177"/>
      <c r="Z29" s="599">
        <f>SUM(_4_01,_4_06,_4_10,_4_11,_4_12,_4_16,_4_20)</f>
        <v>0</v>
      </c>
      <c r="AA29" s="600"/>
      <c r="AB29" s="600"/>
      <c r="AC29" s="600"/>
      <c r="AD29" s="600"/>
      <c r="AE29" s="600"/>
      <c r="AF29" s="600"/>
      <c r="AG29" s="601"/>
      <c r="AH29" s="179"/>
      <c r="AI29" s="35"/>
      <c r="AJ29" s="76"/>
      <c r="AK29" s="73"/>
      <c r="AL29" s="73"/>
      <c r="AM29" s="73"/>
      <c r="AN29" s="73"/>
      <c r="AO29" s="73"/>
      <c r="AP29" s="25"/>
    </row>
    <row r="30" spans="1:42" ht="8.4499999999999993" customHeight="1">
      <c r="A30" s="208"/>
      <c r="B30" s="182"/>
      <c r="C30" s="182"/>
      <c r="D30" s="182"/>
      <c r="E30" s="183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3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98"/>
      <c r="AJ30" s="76"/>
    </row>
    <row r="31" spans="1:42" s="19" customFormat="1" ht="4.7" customHeight="1">
      <c r="A31" s="316"/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91"/>
      <c r="AI31" s="29"/>
      <c r="AJ31" s="77"/>
      <c r="AK31" s="77"/>
      <c r="AL31" s="77"/>
      <c r="AM31" s="77"/>
      <c r="AN31" s="77"/>
      <c r="AO31" s="77"/>
      <c r="AP31" s="21"/>
    </row>
    <row r="32" spans="1:42" s="42" customFormat="1" ht="15" customHeight="1">
      <c r="A32" s="903" t="s">
        <v>112</v>
      </c>
      <c r="B32" s="903"/>
      <c r="C32" s="903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187"/>
      <c r="AI32" s="43"/>
      <c r="AJ32" s="78"/>
      <c r="AK32" s="78"/>
      <c r="AL32" s="78"/>
      <c r="AM32" s="78"/>
      <c r="AN32" s="78"/>
      <c r="AO32" s="78"/>
      <c r="AP32" s="57"/>
    </row>
    <row r="33" spans="1:42" s="42" customFormat="1" ht="15" customHeight="1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187"/>
      <c r="AI33" s="43"/>
      <c r="AJ33" s="78"/>
      <c r="AK33" s="78"/>
      <c r="AL33" s="78"/>
      <c r="AM33" s="78"/>
      <c r="AN33" s="78"/>
      <c r="AO33" s="78"/>
      <c r="AP33" s="57"/>
    </row>
    <row r="34" spans="1:42" s="42" customFormat="1" ht="3" customHeight="1">
      <c r="A34" s="266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187"/>
      <c r="AI34" s="43"/>
      <c r="AJ34" s="78"/>
      <c r="AK34" s="78"/>
      <c r="AL34" s="78"/>
      <c r="AM34" s="78"/>
      <c r="AN34" s="78"/>
      <c r="AO34" s="78"/>
      <c r="AP34" s="57"/>
    </row>
    <row r="35" spans="1:42" s="42" customFormat="1" ht="15" hidden="1" customHeight="1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87"/>
      <c r="AI35" s="43"/>
      <c r="AJ35" s="78"/>
      <c r="AK35" s="78"/>
      <c r="AL35" s="78"/>
      <c r="AM35" s="78"/>
      <c r="AN35" s="78"/>
      <c r="AO35" s="78"/>
      <c r="AP35" s="57"/>
    </row>
    <row r="36" spans="1:42" s="42" customFormat="1" ht="48.75" customHeight="1">
      <c r="A36" s="654" t="s">
        <v>113</v>
      </c>
      <c r="B36" s="655"/>
      <c r="C36" s="655"/>
      <c r="D36" s="655"/>
      <c r="E36" s="655"/>
      <c r="F36" s="655"/>
      <c r="G36" s="655"/>
      <c r="H36" s="655"/>
      <c r="I36" s="655"/>
      <c r="J36" s="655"/>
      <c r="K36" s="655"/>
      <c r="L36" s="655"/>
      <c r="M36" s="655"/>
      <c r="N36" s="655"/>
      <c r="O36" s="655"/>
      <c r="P36" s="655"/>
      <c r="Q36" s="655"/>
      <c r="R36" s="655"/>
      <c r="S36" s="655"/>
      <c r="T36" s="655"/>
      <c r="U36" s="655"/>
      <c r="V36" s="655"/>
      <c r="W36" s="655"/>
      <c r="X36" s="655"/>
      <c r="Y36" s="655"/>
      <c r="Z36" s="655"/>
      <c r="AA36" s="655"/>
      <c r="AB36" s="655"/>
      <c r="AC36" s="655"/>
      <c r="AD36" s="655"/>
      <c r="AE36" s="655"/>
      <c r="AF36" s="655"/>
      <c r="AG36" s="655"/>
      <c r="AH36" s="656"/>
      <c r="AI36" s="43"/>
      <c r="AJ36" s="79"/>
      <c r="AK36" s="78"/>
      <c r="AL36" s="78"/>
      <c r="AM36" s="78"/>
      <c r="AN36" s="78"/>
      <c r="AO36" s="78"/>
      <c r="AP36" s="57"/>
    </row>
    <row r="37" spans="1:42" s="42" customFormat="1" ht="9.75" customHeight="1">
      <c r="A37" s="641"/>
      <c r="B37" s="642"/>
      <c r="C37" s="642"/>
      <c r="D37" s="642"/>
      <c r="E37" s="642"/>
      <c r="F37" s="642"/>
      <c r="G37" s="642"/>
      <c r="H37" s="642"/>
      <c r="I37" s="642"/>
      <c r="J37" s="642"/>
      <c r="K37" s="642"/>
      <c r="L37" s="642"/>
      <c r="M37" s="642"/>
      <c r="N37" s="642"/>
      <c r="O37" s="642"/>
      <c r="P37" s="642"/>
      <c r="Q37" s="642"/>
      <c r="R37" s="642"/>
      <c r="S37" s="642"/>
      <c r="T37" s="642"/>
      <c r="U37" s="642"/>
      <c r="V37" s="642"/>
      <c r="W37" s="642"/>
      <c r="X37" s="642"/>
      <c r="Y37" s="642"/>
      <c r="Z37" s="642"/>
      <c r="AA37" s="642"/>
      <c r="AB37" s="642"/>
      <c r="AC37" s="642"/>
      <c r="AD37" s="642"/>
      <c r="AE37" s="642"/>
      <c r="AF37" s="642"/>
      <c r="AG37" s="642"/>
      <c r="AH37" s="643"/>
      <c r="AI37" s="43"/>
      <c r="AJ37" s="78"/>
      <c r="AK37" s="78"/>
      <c r="AL37" s="78"/>
      <c r="AM37" s="78"/>
      <c r="AN37" s="78"/>
      <c r="AO37" s="78"/>
      <c r="AP37" s="57"/>
    </row>
    <row r="38" spans="1:42" s="42" customFormat="1" ht="19.5" customHeight="1">
      <c r="A38" s="54"/>
      <c r="B38" s="53"/>
      <c r="C38" s="187"/>
      <c r="D38" s="187"/>
      <c r="E38" s="187"/>
      <c r="F38" s="186"/>
      <c r="G38" s="187"/>
      <c r="H38" s="186"/>
      <c r="I38" s="187"/>
      <c r="J38" s="644" t="s">
        <v>92</v>
      </c>
      <c r="K38" s="645"/>
      <c r="L38" s="645"/>
      <c r="M38" s="645"/>
      <c r="N38" s="645"/>
      <c r="O38" s="645"/>
      <c r="P38" s="645"/>
      <c r="Q38" s="645"/>
      <c r="R38" s="645"/>
      <c r="S38" s="645"/>
      <c r="T38" s="645"/>
      <c r="U38" s="645"/>
      <c r="V38" s="645"/>
      <c r="W38" s="645"/>
      <c r="X38" s="645"/>
      <c r="Y38" s="645"/>
      <c r="Z38" s="645"/>
      <c r="AA38" s="645"/>
      <c r="AB38" s="645"/>
      <c r="AC38" s="645"/>
      <c r="AD38" s="645"/>
      <c r="AE38" s="645"/>
      <c r="AF38" s="645"/>
      <c r="AG38" s="646"/>
      <c r="AH38" s="188"/>
      <c r="AI38" s="43"/>
      <c r="AJ38" s="78"/>
      <c r="AK38" s="78"/>
      <c r="AL38" s="78"/>
      <c r="AM38" s="78"/>
      <c r="AN38" s="78"/>
      <c r="AO38" s="78"/>
      <c r="AP38" s="57"/>
    </row>
    <row r="39" spans="1:42" s="42" customFormat="1" ht="15" customHeight="1">
      <c r="A39" s="54"/>
      <c r="B39" s="53"/>
      <c r="C39" s="303"/>
      <c r="D39" s="303"/>
      <c r="E39" s="303"/>
      <c r="F39" s="266"/>
      <c r="G39" s="53"/>
      <c r="H39" s="53"/>
      <c r="I39" s="53"/>
      <c r="J39" s="647">
        <v>2021</v>
      </c>
      <c r="K39" s="648"/>
      <c r="L39" s="648"/>
      <c r="M39" s="648"/>
      <c r="N39" s="648"/>
      <c r="O39" s="648"/>
      <c r="P39" s="648"/>
      <c r="Q39" s="649"/>
      <c r="R39" s="650" t="s">
        <v>114</v>
      </c>
      <c r="S39" s="651"/>
      <c r="T39" s="651"/>
      <c r="U39" s="651"/>
      <c r="V39" s="651"/>
      <c r="W39" s="651"/>
      <c r="X39" s="651"/>
      <c r="Y39" s="652"/>
      <c r="Z39" s="650" t="s">
        <v>115</v>
      </c>
      <c r="AA39" s="651"/>
      <c r="AB39" s="651"/>
      <c r="AC39" s="651"/>
      <c r="AD39" s="651"/>
      <c r="AE39" s="651"/>
      <c r="AF39" s="651"/>
      <c r="AG39" s="652"/>
      <c r="AH39" s="188"/>
      <c r="AI39" s="43"/>
      <c r="AJ39" s="78"/>
      <c r="AK39" s="78"/>
      <c r="AL39" s="78"/>
      <c r="AM39" s="78"/>
      <c r="AN39" s="78"/>
      <c r="AO39" s="78"/>
      <c r="AP39" s="57"/>
    </row>
    <row r="40" spans="1:42" s="42" customFormat="1" ht="15" customHeight="1">
      <c r="A40" s="187"/>
      <c r="B40" s="633" t="s">
        <v>116</v>
      </c>
      <c r="C40" s="633"/>
      <c r="D40" s="633"/>
      <c r="E40" s="633"/>
      <c r="F40" s="633"/>
      <c r="G40" s="633"/>
      <c r="H40" s="633"/>
      <c r="I40" s="240">
        <v>501</v>
      </c>
      <c r="J40" s="634"/>
      <c r="K40" s="635"/>
      <c r="L40" s="635"/>
      <c r="M40" s="635"/>
      <c r="N40" s="635"/>
      <c r="O40" s="635"/>
      <c r="P40" s="635"/>
      <c r="Q40" s="636"/>
      <c r="R40" s="634"/>
      <c r="S40" s="635"/>
      <c r="T40" s="635"/>
      <c r="U40" s="635"/>
      <c r="V40" s="635"/>
      <c r="W40" s="635"/>
      <c r="X40" s="635"/>
      <c r="Y40" s="636"/>
      <c r="Z40" s="634"/>
      <c r="AA40" s="635"/>
      <c r="AB40" s="635"/>
      <c r="AC40" s="635"/>
      <c r="AD40" s="635"/>
      <c r="AE40" s="635"/>
      <c r="AF40" s="635"/>
      <c r="AG40" s="636"/>
      <c r="AH40" s="188"/>
      <c r="AI40" s="43"/>
      <c r="AJ40" s="78"/>
      <c r="AK40" s="78"/>
      <c r="AL40" s="78"/>
      <c r="AM40" s="78"/>
      <c r="AN40" s="78"/>
      <c r="AO40" s="78"/>
      <c r="AP40" s="57"/>
    </row>
    <row r="41" spans="1:42" s="42" customFormat="1" ht="15" customHeight="1">
      <c r="A41" s="187"/>
      <c r="B41" s="633" t="s">
        <v>117</v>
      </c>
      <c r="C41" s="633"/>
      <c r="D41" s="633"/>
      <c r="E41" s="633"/>
      <c r="F41" s="633"/>
      <c r="G41" s="633"/>
      <c r="H41" s="633"/>
      <c r="I41" s="240">
        <v>502</v>
      </c>
      <c r="J41" s="634"/>
      <c r="K41" s="635"/>
      <c r="L41" s="635"/>
      <c r="M41" s="635"/>
      <c r="N41" s="635"/>
      <c r="O41" s="635"/>
      <c r="P41" s="635"/>
      <c r="Q41" s="636"/>
      <c r="R41" s="634"/>
      <c r="S41" s="635"/>
      <c r="T41" s="635"/>
      <c r="U41" s="635"/>
      <c r="V41" s="635"/>
      <c r="W41" s="635"/>
      <c r="X41" s="635"/>
      <c r="Y41" s="636"/>
      <c r="Z41" s="634"/>
      <c r="AA41" s="635"/>
      <c r="AB41" s="635"/>
      <c r="AC41" s="635"/>
      <c r="AD41" s="635"/>
      <c r="AE41" s="635"/>
      <c r="AF41" s="635"/>
      <c r="AG41" s="636"/>
      <c r="AH41" s="188"/>
      <c r="AI41" s="43"/>
      <c r="AJ41" s="78"/>
      <c r="AK41" s="78"/>
      <c r="AL41" s="78"/>
      <c r="AM41" s="78"/>
      <c r="AN41" s="78"/>
      <c r="AO41" s="78"/>
      <c r="AP41" s="57"/>
    </row>
    <row r="42" spans="1:42" s="42" customFormat="1" ht="15" customHeight="1">
      <c r="A42" s="187"/>
      <c r="B42" s="633" t="s">
        <v>118</v>
      </c>
      <c r="C42" s="633"/>
      <c r="D42" s="633"/>
      <c r="E42" s="633"/>
      <c r="F42" s="633"/>
      <c r="G42" s="633"/>
      <c r="H42" s="633"/>
      <c r="I42" s="240">
        <v>503</v>
      </c>
      <c r="J42" s="634"/>
      <c r="K42" s="635"/>
      <c r="L42" s="635"/>
      <c r="M42" s="635"/>
      <c r="N42" s="635"/>
      <c r="O42" s="635"/>
      <c r="P42" s="635"/>
      <c r="Q42" s="636"/>
      <c r="R42" s="634"/>
      <c r="S42" s="635"/>
      <c r="T42" s="635"/>
      <c r="U42" s="635"/>
      <c r="V42" s="635"/>
      <c r="W42" s="635"/>
      <c r="X42" s="635"/>
      <c r="Y42" s="636"/>
      <c r="Z42" s="634"/>
      <c r="AA42" s="635"/>
      <c r="AB42" s="635"/>
      <c r="AC42" s="635"/>
      <c r="AD42" s="635"/>
      <c r="AE42" s="635"/>
      <c r="AF42" s="635"/>
      <c r="AG42" s="636"/>
      <c r="AH42" s="188"/>
      <c r="AI42" s="43"/>
      <c r="AJ42" s="78"/>
      <c r="AK42" s="78"/>
      <c r="AL42" s="78"/>
      <c r="AM42" s="78"/>
      <c r="AN42" s="78"/>
      <c r="AO42" s="78"/>
      <c r="AP42" s="57"/>
    </row>
    <row r="43" spans="1:42" s="42" customFormat="1" ht="15" customHeight="1">
      <c r="A43" s="187"/>
      <c r="B43" s="633" t="s">
        <v>119</v>
      </c>
      <c r="C43" s="633"/>
      <c r="D43" s="633"/>
      <c r="E43" s="633"/>
      <c r="F43" s="633"/>
      <c r="G43" s="633"/>
      <c r="H43" s="633"/>
      <c r="I43" s="240">
        <v>541</v>
      </c>
      <c r="J43" s="634"/>
      <c r="K43" s="635"/>
      <c r="L43" s="635"/>
      <c r="M43" s="635"/>
      <c r="N43" s="635"/>
      <c r="O43" s="635"/>
      <c r="P43" s="635"/>
      <c r="Q43" s="636"/>
      <c r="R43" s="634"/>
      <c r="S43" s="635"/>
      <c r="T43" s="635"/>
      <c r="U43" s="635"/>
      <c r="V43" s="635"/>
      <c r="W43" s="635"/>
      <c r="X43" s="635"/>
      <c r="Y43" s="636"/>
      <c r="Z43" s="634"/>
      <c r="AA43" s="635"/>
      <c r="AB43" s="635"/>
      <c r="AC43" s="635"/>
      <c r="AD43" s="635"/>
      <c r="AE43" s="635"/>
      <c r="AF43" s="635"/>
      <c r="AG43" s="636"/>
      <c r="AH43" s="188"/>
      <c r="AI43" s="43"/>
      <c r="AJ43" s="78"/>
      <c r="AK43" s="78"/>
      <c r="AL43" s="78"/>
      <c r="AM43" s="78"/>
      <c r="AN43" s="78"/>
      <c r="AO43" s="78"/>
      <c r="AP43" s="57"/>
    </row>
    <row r="44" spans="1:42" s="42" customFormat="1" ht="15" customHeight="1">
      <c r="A44" s="187"/>
      <c r="B44" s="633" t="s">
        <v>120</v>
      </c>
      <c r="C44" s="633"/>
      <c r="D44" s="633"/>
      <c r="E44" s="633"/>
      <c r="F44" s="633"/>
      <c r="G44" s="633"/>
      <c r="H44" s="633"/>
      <c r="I44" s="240">
        <v>542</v>
      </c>
      <c r="J44" s="634"/>
      <c r="K44" s="635"/>
      <c r="L44" s="635"/>
      <c r="M44" s="635"/>
      <c r="N44" s="635"/>
      <c r="O44" s="635"/>
      <c r="P44" s="635"/>
      <c r="Q44" s="636"/>
      <c r="R44" s="634"/>
      <c r="S44" s="635"/>
      <c r="T44" s="635"/>
      <c r="U44" s="635"/>
      <c r="V44" s="635"/>
      <c r="W44" s="635"/>
      <c r="X44" s="635"/>
      <c r="Y44" s="636"/>
      <c r="Z44" s="634"/>
      <c r="AA44" s="635"/>
      <c r="AB44" s="635"/>
      <c r="AC44" s="635"/>
      <c r="AD44" s="635"/>
      <c r="AE44" s="635"/>
      <c r="AF44" s="635"/>
      <c r="AG44" s="636"/>
      <c r="AH44" s="188"/>
      <c r="AI44" s="43"/>
      <c r="AJ44" s="78"/>
      <c r="AK44" s="78"/>
      <c r="AL44" s="78"/>
      <c r="AM44" s="78"/>
      <c r="AN44" s="78"/>
      <c r="AO44" s="78"/>
      <c r="AP44" s="57"/>
    </row>
    <row r="45" spans="1:42" s="42" customFormat="1" ht="15" customHeight="1">
      <c r="A45" s="187"/>
      <c r="B45" s="633" t="s">
        <v>121</v>
      </c>
      <c r="C45" s="633"/>
      <c r="D45" s="633"/>
      <c r="E45" s="633"/>
      <c r="F45" s="633"/>
      <c r="G45" s="633"/>
      <c r="H45" s="633"/>
      <c r="I45" s="240">
        <v>505</v>
      </c>
      <c r="J45" s="634"/>
      <c r="K45" s="635"/>
      <c r="L45" s="635"/>
      <c r="M45" s="635"/>
      <c r="N45" s="635"/>
      <c r="O45" s="635"/>
      <c r="P45" s="635"/>
      <c r="Q45" s="636"/>
      <c r="R45" s="634"/>
      <c r="S45" s="635"/>
      <c r="T45" s="635"/>
      <c r="U45" s="635"/>
      <c r="V45" s="635"/>
      <c r="W45" s="635"/>
      <c r="X45" s="635"/>
      <c r="Y45" s="636"/>
      <c r="Z45" s="634"/>
      <c r="AA45" s="635"/>
      <c r="AB45" s="635"/>
      <c r="AC45" s="635"/>
      <c r="AD45" s="635"/>
      <c r="AE45" s="635"/>
      <c r="AF45" s="635"/>
      <c r="AG45" s="636"/>
      <c r="AH45" s="188"/>
      <c r="AI45" s="43"/>
      <c r="AJ45" s="78"/>
      <c r="AK45" s="78"/>
      <c r="AL45" s="78"/>
      <c r="AM45" s="78"/>
      <c r="AN45" s="78"/>
      <c r="AO45" s="78"/>
      <c r="AP45" s="57"/>
    </row>
    <row r="46" spans="1:42" s="42" customFormat="1" ht="15" customHeight="1">
      <c r="A46" s="187"/>
      <c r="B46" s="633" t="s">
        <v>122</v>
      </c>
      <c r="C46" s="633"/>
      <c r="D46" s="633"/>
      <c r="E46" s="633"/>
      <c r="F46" s="633"/>
      <c r="G46" s="633"/>
      <c r="H46" s="633"/>
      <c r="I46" s="240">
        <v>506</v>
      </c>
      <c r="J46" s="634"/>
      <c r="K46" s="635"/>
      <c r="L46" s="635"/>
      <c r="M46" s="635"/>
      <c r="N46" s="635"/>
      <c r="O46" s="635"/>
      <c r="P46" s="635"/>
      <c r="Q46" s="636"/>
      <c r="R46" s="634"/>
      <c r="S46" s="635"/>
      <c r="T46" s="635"/>
      <c r="U46" s="635"/>
      <c r="V46" s="635"/>
      <c r="W46" s="635"/>
      <c r="X46" s="635"/>
      <c r="Y46" s="636"/>
      <c r="Z46" s="634"/>
      <c r="AA46" s="635"/>
      <c r="AB46" s="635"/>
      <c r="AC46" s="635"/>
      <c r="AD46" s="635"/>
      <c r="AE46" s="635"/>
      <c r="AF46" s="635"/>
      <c r="AG46" s="636"/>
      <c r="AH46" s="188"/>
      <c r="AI46" s="43"/>
      <c r="AJ46" s="78"/>
      <c r="AK46" s="78"/>
      <c r="AL46" s="78"/>
      <c r="AM46" s="78"/>
      <c r="AN46" s="78"/>
      <c r="AO46" s="78"/>
      <c r="AP46" s="57"/>
    </row>
    <row r="47" spans="1:42" s="42" customFormat="1" ht="15" customHeight="1">
      <c r="A47" s="187"/>
      <c r="B47" s="633" t="s">
        <v>123</v>
      </c>
      <c r="C47" s="633"/>
      <c r="D47" s="633"/>
      <c r="E47" s="633"/>
      <c r="F47" s="633"/>
      <c r="G47" s="633"/>
      <c r="H47" s="633"/>
      <c r="I47" s="240">
        <v>507</v>
      </c>
      <c r="J47" s="634"/>
      <c r="K47" s="635"/>
      <c r="L47" s="635"/>
      <c r="M47" s="635"/>
      <c r="N47" s="635"/>
      <c r="O47" s="635"/>
      <c r="P47" s="635"/>
      <c r="Q47" s="636"/>
      <c r="R47" s="634"/>
      <c r="S47" s="635"/>
      <c r="T47" s="635"/>
      <c r="U47" s="635"/>
      <c r="V47" s="635"/>
      <c r="W47" s="635"/>
      <c r="X47" s="635"/>
      <c r="Y47" s="636"/>
      <c r="Z47" s="634"/>
      <c r="AA47" s="635"/>
      <c r="AB47" s="635"/>
      <c r="AC47" s="635"/>
      <c r="AD47" s="635"/>
      <c r="AE47" s="635"/>
      <c r="AF47" s="635"/>
      <c r="AG47" s="636"/>
      <c r="AH47" s="188"/>
      <c r="AI47" s="43"/>
      <c r="AJ47" s="78"/>
      <c r="AK47" s="78"/>
      <c r="AL47" s="78"/>
      <c r="AM47" s="78"/>
      <c r="AN47" s="78"/>
      <c r="AO47" s="78"/>
      <c r="AP47" s="57"/>
    </row>
    <row r="48" spans="1:42" s="42" customFormat="1" ht="15" customHeight="1">
      <c r="A48" s="187"/>
      <c r="B48" s="633" t="s">
        <v>124</v>
      </c>
      <c r="C48" s="633"/>
      <c r="D48" s="633"/>
      <c r="E48" s="633"/>
      <c r="F48" s="633"/>
      <c r="G48" s="633"/>
      <c r="H48" s="633"/>
      <c r="I48" s="240">
        <v>508</v>
      </c>
      <c r="J48" s="634"/>
      <c r="K48" s="635"/>
      <c r="L48" s="635"/>
      <c r="M48" s="635"/>
      <c r="N48" s="635"/>
      <c r="O48" s="635"/>
      <c r="P48" s="635"/>
      <c r="Q48" s="636"/>
      <c r="R48" s="634"/>
      <c r="S48" s="635"/>
      <c r="T48" s="635"/>
      <c r="U48" s="635"/>
      <c r="V48" s="635"/>
      <c r="W48" s="635"/>
      <c r="X48" s="635"/>
      <c r="Y48" s="636"/>
      <c r="Z48" s="634"/>
      <c r="AA48" s="635"/>
      <c r="AB48" s="635"/>
      <c r="AC48" s="635"/>
      <c r="AD48" s="635"/>
      <c r="AE48" s="635"/>
      <c r="AF48" s="635"/>
      <c r="AG48" s="636"/>
      <c r="AH48" s="188"/>
      <c r="AI48" s="43"/>
      <c r="AJ48" s="78"/>
      <c r="AK48" s="78"/>
      <c r="AL48" s="78"/>
      <c r="AM48" s="78"/>
      <c r="AN48" s="78"/>
      <c r="AO48" s="78"/>
      <c r="AP48" s="57"/>
    </row>
    <row r="49" spans="1:42" s="42" customFormat="1" ht="15" customHeight="1">
      <c r="A49" s="187"/>
      <c r="B49" s="633" t="s">
        <v>125</v>
      </c>
      <c r="C49" s="633"/>
      <c r="D49" s="633"/>
      <c r="E49" s="633"/>
      <c r="F49" s="633"/>
      <c r="G49" s="633"/>
      <c r="H49" s="633"/>
      <c r="I49" s="240">
        <v>509</v>
      </c>
      <c r="J49" s="634"/>
      <c r="K49" s="635"/>
      <c r="L49" s="635"/>
      <c r="M49" s="635"/>
      <c r="N49" s="635"/>
      <c r="O49" s="635"/>
      <c r="P49" s="635"/>
      <c r="Q49" s="636"/>
      <c r="R49" s="634"/>
      <c r="S49" s="635"/>
      <c r="T49" s="635"/>
      <c r="U49" s="635"/>
      <c r="V49" s="635"/>
      <c r="W49" s="635"/>
      <c r="X49" s="635"/>
      <c r="Y49" s="636"/>
      <c r="Z49" s="634"/>
      <c r="AA49" s="635"/>
      <c r="AB49" s="635"/>
      <c r="AC49" s="635"/>
      <c r="AD49" s="635"/>
      <c r="AE49" s="635"/>
      <c r="AF49" s="635"/>
      <c r="AG49" s="636"/>
      <c r="AH49" s="188"/>
      <c r="AI49" s="43"/>
      <c r="AJ49" s="78"/>
      <c r="AK49" s="78"/>
      <c r="AL49" s="78"/>
      <c r="AM49" s="78"/>
      <c r="AN49" s="78"/>
      <c r="AO49" s="78"/>
      <c r="AP49" s="57"/>
    </row>
    <row r="50" spans="1:42" s="42" customFormat="1" ht="15" customHeight="1">
      <c r="A50" s="187"/>
      <c r="B50" s="633" t="s">
        <v>126</v>
      </c>
      <c r="C50" s="633"/>
      <c r="D50" s="633"/>
      <c r="E50" s="633"/>
      <c r="F50" s="633"/>
      <c r="G50" s="633"/>
      <c r="H50" s="633"/>
      <c r="I50" s="240">
        <v>510</v>
      </c>
      <c r="J50" s="634"/>
      <c r="K50" s="635"/>
      <c r="L50" s="635"/>
      <c r="M50" s="635"/>
      <c r="N50" s="635"/>
      <c r="O50" s="635"/>
      <c r="P50" s="635"/>
      <c r="Q50" s="636"/>
      <c r="R50" s="634"/>
      <c r="S50" s="635"/>
      <c r="T50" s="635"/>
      <c r="U50" s="635"/>
      <c r="V50" s="635"/>
      <c r="W50" s="635"/>
      <c r="X50" s="635"/>
      <c r="Y50" s="636"/>
      <c r="Z50" s="634"/>
      <c r="AA50" s="635"/>
      <c r="AB50" s="635"/>
      <c r="AC50" s="635"/>
      <c r="AD50" s="635"/>
      <c r="AE50" s="635"/>
      <c r="AF50" s="635"/>
      <c r="AG50" s="636"/>
      <c r="AH50" s="188"/>
      <c r="AI50" s="43"/>
      <c r="AJ50" s="78"/>
      <c r="AK50" s="78"/>
      <c r="AL50" s="78"/>
      <c r="AM50" s="78"/>
      <c r="AN50" s="78"/>
      <c r="AO50" s="78"/>
      <c r="AP50" s="57"/>
    </row>
    <row r="51" spans="1:42" s="42" customFormat="1" ht="15" customHeight="1">
      <c r="A51" s="187"/>
      <c r="B51" s="633" t="s">
        <v>127</v>
      </c>
      <c r="C51" s="633"/>
      <c r="D51" s="633"/>
      <c r="E51" s="633"/>
      <c r="F51" s="633"/>
      <c r="G51" s="633"/>
      <c r="H51" s="633"/>
      <c r="I51" s="240">
        <v>511</v>
      </c>
      <c r="J51" s="634"/>
      <c r="K51" s="635"/>
      <c r="L51" s="635"/>
      <c r="M51" s="635"/>
      <c r="N51" s="635"/>
      <c r="O51" s="635"/>
      <c r="P51" s="635"/>
      <c r="Q51" s="636"/>
      <c r="R51" s="634"/>
      <c r="S51" s="635"/>
      <c r="T51" s="635"/>
      <c r="U51" s="635"/>
      <c r="V51" s="635"/>
      <c r="W51" s="635"/>
      <c r="X51" s="635"/>
      <c r="Y51" s="636"/>
      <c r="Z51" s="634"/>
      <c r="AA51" s="635"/>
      <c r="AB51" s="635"/>
      <c r="AC51" s="635"/>
      <c r="AD51" s="635"/>
      <c r="AE51" s="635"/>
      <c r="AF51" s="635"/>
      <c r="AG51" s="636"/>
      <c r="AH51" s="188"/>
      <c r="AI51" s="43"/>
      <c r="AJ51" s="78"/>
      <c r="AK51" s="78"/>
      <c r="AL51" s="78"/>
      <c r="AM51" s="78"/>
      <c r="AN51" s="78"/>
      <c r="AO51" s="78"/>
      <c r="AP51" s="57"/>
    </row>
    <row r="52" spans="1:42" s="42" customFormat="1" ht="15" customHeight="1">
      <c r="A52" s="187"/>
      <c r="B52" s="633" t="s">
        <v>128</v>
      </c>
      <c r="C52" s="633"/>
      <c r="D52" s="633"/>
      <c r="E52" s="633"/>
      <c r="F52" s="633"/>
      <c r="G52" s="633"/>
      <c r="H52" s="633"/>
      <c r="I52" s="240">
        <v>512</v>
      </c>
      <c r="J52" s="634"/>
      <c r="K52" s="635"/>
      <c r="L52" s="635"/>
      <c r="M52" s="635"/>
      <c r="N52" s="635"/>
      <c r="O52" s="635"/>
      <c r="P52" s="635"/>
      <c r="Q52" s="636"/>
      <c r="R52" s="634"/>
      <c r="S52" s="635"/>
      <c r="T52" s="635"/>
      <c r="U52" s="635"/>
      <c r="V52" s="635"/>
      <c r="W52" s="635"/>
      <c r="X52" s="635"/>
      <c r="Y52" s="636"/>
      <c r="Z52" s="634"/>
      <c r="AA52" s="635"/>
      <c r="AB52" s="635"/>
      <c r="AC52" s="635"/>
      <c r="AD52" s="635"/>
      <c r="AE52" s="635"/>
      <c r="AF52" s="635"/>
      <c r="AG52" s="636"/>
      <c r="AH52" s="188"/>
      <c r="AI52" s="43"/>
      <c r="AJ52" s="78"/>
      <c r="AK52" s="78"/>
      <c r="AL52" s="78"/>
      <c r="AM52" s="78"/>
      <c r="AN52" s="78"/>
      <c r="AO52" s="78"/>
      <c r="AP52" s="57"/>
    </row>
    <row r="53" spans="1:42" s="42" customFormat="1" ht="15" customHeight="1">
      <c r="A53" s="187"/>
      <c r="B53" s="633" t="s">
        <v>129</v>
      </c>
      <c r="C53" s="633"/>
      <c r="D53" s="633"/>
      <c r="E53" s="633"/>
      <c r="F53" s="633"/>
      <c r="G53" s="633"/>
      <c r="H53" s="633"/>
      <c r="I53" s="240">
        <v>513</v>
      </c>
      <c r="J53" s="634"/>
      <c r="K53" s="635"/>
      <c r="L53" s="635"/>
      <c r="M53" s="635"/>
      <c r="N53" s="635"/>
      <c r="O53" s="635"/>
      <c r="P53" s="635"/>
      <c r="Q53" s="636"/>
      <c r="R53" s="634"/>
      <c r="S53" s="635"/>
      <c r="T53" s="635"/>
      <c r="U53" s="635"/>
      <c r="V53" s="635"/>
      <c r="W53" s="635"/>
      <c r="X53" s="635"/>
      <c r="Y53" s="636"/>
      <c r="Z53" s="634"/>
      <c r="AA53" s="635"/>
      <c r="AB53" s="635"/>
      <c r="AC53" s="635"/>
      <c r="AD53" s="635"/>
      <c r="AE53" s="635"/>
      <c r="AF53" s="635"/>
      <c r="AG53" s="636"/>
      <c r="AH53" s="188"/>
      <c r="AI53" s="43"/>
      <c r="AJ53" s="78"/>
      <c r="AK53" s="78"/>
      <c r="AL53" s="78"/>
      <c r="AM53" s="78"/>
      <c r="AN53" s="78"/>
      <c r="AO53" s="78"/>
      <c r="AP53" s="57"/>
    </row>
    <row r="54" spans="1:42" s="42" customFormat="1" ht="15" customHeight="1">
      <c r="A54" s="187"/>
      <c r="B54" s="633" t="s">
        <v>130</v>
      </c>
      <c r="C54" s="633"/>
      <c r="D54" s="633"/>
      <c r="E54" s="633"/>
      <c r="F54" s="633"/>
      <c r="G54" s="633"/>
      <c r="H54" s="633"/>
      <c r="I54" s="240">
        <v>514</v>
      </c>
      <c r="J54" s="634"/>
      <c r="K54" s="635"/>
      <c r="L54" s="635"/>
      <c r="M54" s="635"/>
      <c r="N54" s="635"/>
      <c r="O54" s="635"/>
      <c r="P54" s="635"/>
      <c r="Q54" s="636"/>
      <c r="R54" s="634"/>
      <c r="S54" s="635"/>
      <c r="T54" s="635"/>
      <c r="U54" s="635"/>
      <c r="V54" s="635"/>
      <c r="W54" s="635"/>
      <c r="X54" s="635"/>
      <c r="Y54" s="636"/>
      <c r="Z54" s="634"/>
      <c r="AA54" s="635"/>
      <c r="AB54" s="635"/>
      <c r="AC54" s="635"/>
      <c r="AD54" s="635"/>
      <c r="AE54" s="635"/>
      <c r="AF54" s="635"/>
      <c r="AG54" s="636"/>
      <c r="AH54" s="188"/>
      <c r="AI54" s="43"/>
      <c r="AJ54" s="78"/>
      <c r="AK54" s="78"/>
      <c r="AL54" s="78"/>
      <c r="AM54" s="78"/>
      <c r="AN54" s="78"/>
      <c r="AO54" s="78"/>
      <c r="AP54" s="57"/>
    </row>
    <row r="55" spans="1:42" s="42" customFormat="1" ht="15" customHeight="1">
      <c r="A55" s="187"/>
      <c r="B55" s="633" t="s">
        <v>131</v>
      </c>
      <c r="C55" s="633"/>
      <c r="D55" s="633"/>
      <c r="E55" s="633"/>
      <c r="F55" s="633"/>
      <c r="G55" s="633"/>
      <c r="H55" s="633"/>
      <c r="I55" s="240">
        <v>515</v>
      </c>
      <c r="J55" s="634"/>
      <c r="K55" s="635"/>
      <c r="L55" s="635"/>
      <c r="M55" s="635"/>
      <c r="N55" s="635"/>
      <c r="O55" s="635"/>
      <c r="P55" s="635"/>
      <c r="Q55" s="636"/>
      <c r="R55" s="634"/>
      <c r="S55" s="635"/>
      <c r="T55" s="635"/>
      <c r="U55" s="635"/>
      <c r="V55" s="635"/>
      <c r="W55" s="635"/>
      <c r="X55" s="635"/>
      <c r="Y55" s="636"/>
      <c r="Z55" s="634"/>
      <c r="AA55" s="635"/>
      <c r="AB55" s="635"/>
      <c r="AC55" s="635"/>
      <c r="AD55" s="635"/>
      <c r="AE55" s="635"/>
      <c r="AF55" s="635"/>
      <c r="AG55" s="636"/>
      <c r="AH55" s="188"/>
      <c r="AI55" s="43"/>
      <c r="AJ55" s="78"/>
      <c r="AK55" s="78"/>
      <c r="AL55" s="78"/>
      <c r="AM55" s="78"/>
      <c r="AN55" s="78"/>
      <c r="AO55" s="78"/>
      <c r="AP55" s="57"/>
    </row>
    <row r="56" spans="1:42" s="42" customFormat="1" ht="15" customHeight="1">
      <c r="A56" s="187"/>
      <c r="B56" s="633" t="s">
        <v>132</v>
      </c>
      <c r="C56" s="633"/>
      <c r="D56" s="633"/>
      <c r="E56" s="633"/>
      <c r="F56" s="633"/>
      <c r="G56" s="633"/>
      <c r="H56" s="633"/>
      <c r="I56" s="240">
        <v>516</v>
      </c>
      <c r="J56" s="634"/>
      <c r="K56" s="635"/>
      <c r="L56" s="635"/>
      <c r="M56" s="635"/>
      <c r="N56" s="635"/>
      <c r="O56" s="635"/>
      <c r="P56" s="635"/>
      <c r="Q56" s="636"/>
      <c r="R56" s="634"/>
      <c r="S56" s="635"/>
      <c r="T56" s="635"/>
      <c r="U56" s="635"/>
      <c r="V56" s="635"/>
      <c r="W56" s="635"/>
      <c r="X56" s="635"/>
      <c r="Y56" s="636"/>
      <c r="Z56" s="634"/>
      <c r="AA56" s="635"/>
      <c r="AB56" s="635"/>
      <c r="AC56" s="635"/>
      <c r="AD56" s="635"/>
      <c r="AE56" s="635"/>
      <c r="AF56" s="635"/>
      <c r="AG56" s="636"/>
      <c r="AH56" s="188"/>
      <c r="AI56" s="43"/>
      <c r="AJ56" s="78"/>
      <c r="AK56" s="78"/>
      <c r="AL56" s="78"/>
      <c r="AM56" s="78"/>
      <c r="AN56" s="78"/>
      <c r="AO56" s="78"/>
      <c r="AP56" s="57"/>
    </row>
    <row r="57" spans="1:42" s="42" customFormat="1" ht="15" customHeight="1">
      <c r="A57" s="187"/>
      <c r="B57" s="633" t="s">
        <v>133</v>
      </c>
      <c r="C57" s="633"/>
      <c r="D57" s="633"/>
      <c r="E57" s="633"/>
      <c r="F57" s="633"/>
      <c r="G57" s="633"/>
      <c r="H57" s="633"/>
      <c r="I57" s="240">
        <v>517</v>
      </c>
      <c r="J57" s="634"/>
      <c r="K57" s="635"/>
      <c r="L57" s="635"/>
      <c r="M57" s="635"/>
      <c r="N57" s="635"/>
      <c r="O57" s="635"/>
      <c r="P57" s="635"/>
      <c r="Q57" s="636"/>
      <c r="R57" s="634"/>
      <c r="S57" s="635"/>
      <c r="T57" s="635"/>
      <c r="U57" s="635"/>
      <c r="V57" s="635"/>
      <c r="W57" s="635"/>
      <c r="X57" s="635"/>
      <c r="Y57" s="636"/>
      <c r="Z57" s="634"/>
      <c r="AA57" s="635"/>
      <c r="AB57" s="635"/>
      <c r="AC57" s="635"/>
      <c r="AD57" s="635"/>
      <c r="AE57" s="635"/>
      <c r="AF57" s="635"/>
      <c r="AG57" s="636"/>
      <c r="AH57" s="188"/>
      <c r="AI57" s="43"/>
      <c r="AJ57" s="78"/>
      <c r="AK57" s="78"/>
      <c r="AL57" s="78"/>
      <c r="AM57" s="78"/>
      <c r="AN57" s="78"/>
      <c r="AO57" s="78"/>
      <c r="AP57" s="57"/>
    </row>
    <row r="58" spans="1:42" s="42" customFormat="1" ht="15" customHeight="1">
      <c r="A58" s="187"/>
      <c r="B58" s="633" t="s">
        <v>134</v>
      </c>
      <c r="C58" s="633"/>
      <c r="D58" s="633"/>
      <c r="E58" s="633"/>
      <c r="F58" s="633"/>
      <c r="G58" s="633"/>
      <c r="H58" s="633"/>
      <c r="I58" s="240">
        <v>518</v>
      </c>
      <c r="J58" s="634"/>
      <c r="K58" s="635"/>
      <c r="L58" s="635"/>
      <c r="M58" s="635"/>
      <c r="N58" s="635"/>
      <c r="O58" s="635"/>
      <c r="P58" s="635"/>
      <c r="Q58" s="636"/>
      <c r="R58" s="634"/>
      <c r="S58" s="635"/>
      <c r="T58" s="635"/>
      <c r="U58" s="635"/>
      <c r="V58" s="635"/>
      <c r="W58" s="635"/>
      <c r="X58" s="635"/>
      <c r="Y58" s="636"/>
      <c r="Z58" s="634"/>
      <c r="AA58" s="635"/>
      <c r="AB58" s="635"/>
      <c r="AC58" s="635"/>
      <c r="AD58" s="635"/>
      <c r="AE58" s="635"/>
      <c r="AF58" s="635"/>
      <c r="AG58" s="636"/>
      <c r="AH58" s="188"/>
      <c r="AI58" s="43"/>
      <c r="AJ58" s="78"/>
      <c r="AK58" s="78"/>
      <c r="AL58" s="78"/>
      <c r="AM58" s="78"/>
      <c r="AN58" s="78"/>
      <c r="AO58" s="78"/>
      <c r="AP58" s="57"/>
    </row>
    <row r="59" spans="1:42" s="42" customFormat="1" ht="15" customHeight="1">
      <c r="A59" s="187"/>
      <c r="B59" s="633" t="s">
        <v>135</v>
      </c>
      <c r="C59" s="633"/>
      <c r="D59" s="633"/>
      <c r="E59" s="633"/>
      <c r="F59" s="633"/>
      <c r="G59" s="633"/>
      <c r="H59" s="633"/>
      <c r="I59" s="240">
        <v>519</v>
      </c>
      <c r="J59" s="634"/>
      <c r="K59" s="635"/>
      <c r="L59" s="635"/>
      <c r="M59" s="635"/>
      <c r="N59" s="635"/>
      <c r="O59" s="635"/>
      <c r="P59" s="635"/>
      <c r="Q59" s="636"/>
      <c r="R59" s="634"/>
      <c r="S59" s="635"/>
      <c r="T59" s="635"/>
      <c r="U59" s="635"/>
      <c r="V59" s="635"/>
      <c r="W59" s="635"/>
      <c r="X59" s="635"/>
      <c r="Y59" s="636"/>
      <c r="Z59" s="634"/>
      <c r="AA59" s="635"/>
      <c r="AB59" s="635"/>
      <c r="AC59" s="635"/>
      <c r="AD59" s="635"/>
      <c r="AE59" s="635"/>
      <c r="AF59" s="635"/>
      <c r="AG59" s="636"/>
      <c r="AH59" s="188"/>
      <c r="AI59" s="43"/>
      <c r="AJ59" s="78"/>
      <c r="AK59" s="78"/>
      <c r="AL59" s="78"/>
      <c r="AM59" s="78"/>
      <c r="AN59" s="78"/>
      <c r="AO59" s="78"/>
      <c r="AP59" s="57"/>
    </row>
    <row r="60" spans="1:42" s="42" customFormat="1" ht="15" customHeight="1">
      <c r="A60" s="187"/>
      <c r="B60" s="633" t="s">
        <v>136</v>
      </c>
      <c r="C60" s="633"/>
      <c r="D60" s="633"/>
      <c r="E60" s="633"/>
      <c r="F60" s="633"/>
      <c r="G60" s="633"/>
      <c r="H60" s="633"/>
      <c r="I60" s="240">
        <v>520</v>
      </c>
      <c r="J60" s="634"/>
      <c r="K60" s="635"/>
      <c r="L60" s="635"/>
      <c r="M60" s="635"/>
      <c r="N60" s="635"/>
      <c r="O60" s="635"/>
      <c r="P60" s="635"/>
      <c r="Q60" s="636"/>
      <c r="R60" s="634"/>
      <c r="S60" s="635"/>
      <c r="T60" s="635"/>
      <c r="U60" s="635"/>
      <c r="V60" s="635"/>
      <c r="W60" s="635"/>
      <c r="X60" s="635"/>
      <c r="Y60" s="636"/>
      <c r="Z60" s="634"/>
      <c r="AA60" s="635"/>
      <c r="AB60" s="635"/>
      <c r="AC60" s="635"/>
      <c r="AD60" s="635"/>
      <c r="AE60" s="635"/>
      <c r="AF60" s="635"/>
      <c r="AG60" s="636"/>
      <c r="AH60" s="188"/>
      <c r="AI60" s="43"/>
      <c r="AJ60" s="78"/>
      <c r="AK60" s="78"/>
      <c r="AL60" s="78"/>
      <c r="AM60" s="78"/>
      <c r="AN60" s="78"/>
      <c r="AO60" s="78"/>
      <c r="AP60" s="57"/>
    </row>
    <row r="61" spans="1:42" s="42" customFormat="1" ht="15" customHeight="1">
      <c r="A61" s="55"/>
      <c r="B61" s="303"/>
      <c r="C61" s="303"/>
      <c r="D61" s="303"/>
      <c r="E61" s="303"/>
      <c r="F61" s="266"/>
      <c r="G61" s="233"/>
      <c r="H61" s="233"/>
      <c r="I61" s="240"/>
      <c r="J61" s="314"/>
      <c r="K61" s="314"/>
      <c r="L61" s="314"/>
      <c r="M61" s="314"/>
      <c r="N61" s="314"/>
      <c r="O61" s="314"/>
      <c r="P61" s="315"/>
      <c r="Q61" s="315"/>
      <c r="R61" s="315"/>
      <c r="S61" s="314"/>
      <c r="T61" s="314"/>
      <c r="U61" s="315"/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  <c r="AH61" s="188"/>
      <c r="AI61" s="43"/>
      <c r="AJ61" s="78"/>
      <c r="AK61" s="78"/>
      <c r="AL61" s="78"/>
      <c r="AM61" s="78"/>
      <c r="AN61" s="78"/>
      <c r="AO61" s="78"/>
      <c r="AP61" s="57"/>
    </row>
    <row r="62" spans="1:42" s="42" customFormat="1" ht="15" customHeight="1">
      <c r="A62" s="56"/>
      <c r="B62" s="640" t="s">
        <v>137</v>
      </c>
      <c r="C62" s="640"/>
      <c r="D62" s="640"/>
      <c r="E62" s="640"/>
      <c r="F62" s="640"/>
      <c r="G62" s="640"/>
      <c r="H62" s="233"/>
      <c r="I62" s="240">
        <v>521</v>
      </c>
      <c r="J62" s="660">
        <f>SUM(_5_01+_5_02+_5_03+_5_41+_5_42+_505+_506+_507+_508+_509+_510+_511+_512+_513+_514+_515+_516+_517+_518+_519+_520)</f>
        <v>0</v>
      </c>
      <c r="K62" s="660"/>
      <c r="L62" s="660"/>
      <c r="M62" s="660"/>
      <c r="N62" s="660"/>
      <c r="O62" s="660"/>
      <c r="P62" s="660"/>
      <c r="Q62" s="660"/>
      <c r="R62" s="661">
        <f>_501P1+_502P1+_503P1+_541P1+_542P1+_505P1+_506P1+_507P1+_508P1+_509P1+_510P1+_511P1+_512P1+_513P1+_514P1+_515P1+_516P1+_517P1+_518P1+_519P1+_520P1</f>
        <v>0</v>
      </c>
      <c r="S62" s="660"/>
      <c r="T62" s="660"/>
      <c r="U62" s="660"/>
      <c r="V62" s="660"/>
      <c r="W62" s="660"/>
      <c r="X62" s="660"/>
      <c r="Y62" s="660"/>
      <c r="Z62" s="660">
        <f>_501P2+_502P2+_503P2+_541P2+_542P2+_505P2+_506P2+_507P2+_508P2+_509P2+_510P2+_511P2+_512P2+_513P2+_514P2+_515P2+_516P2+_517P2+_518P2+_519P2+_520P2</f>
        <v>0</v>
      </c>
      <c r="AA62" s="660"/>
      <c r="AB62" s="660"/>
      <c r="AC62" s="660"/>
      <c r="AD62" s="660"/>
      <c r="AE62" s="660"/>
      <c r="AF62" s="660"/>
      <c r="AG62" s="660"/>
      <c r="AH62" s="188"/>
      <c r="AI62" s="43"/>
      <c r="AJ62" s="78"/>
      <c r="AK62" s="78"/>
      <c r="AL62" s="78"/>
      <c r="AM62" s="78"/>
      <c r="AN62" s="78"/>
      <c r="AO62" s="78"/>
      <c r="AP62" s="57"/>
    </row>
    <row r="63" spans="1:42" s="42" customFormat="1" ht="15" customHeight="1">
      <c r="A63" s="18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2"/>
      <c r="AI63" s="43"/>
      <c r="AJ63" s="78"/>
      <c r="AK63" s="78"/>
      <c r="AL63" s="78"/>
      <c r="AM63" s="78"/>
      <c r="AN63" s="78"/>
      <c r="AO63" s="78"/>
      <c r="AP63" s="57"/>
    </row>
    <row r="64" spans="1:42" s="42" customFormat="1" ht="9.75" customHeight="1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87"/>
      <c r="AI64" s="43"/>
      <c r="AJ64" s="78"/>
      <c r="AK64" s="78"/>
      <c r="AL64" s="78"/>
      <c r="AM64" s="78"/>
      <c r="AN64" s="78"/>
      <c r="AO64" s="78"/>
      <c r="AP64" s="57"/>
    </row>
    <row r="65" spans="1:42" s="42" customFormat="1" ht="66.599999999999994" customHeight="1">
      <c r="A65" s="653" t="s">
        <v>138</v>
      </c>
      <c r="B65" s="653"/>
      <c r="C65" s="653"/>
      <c r="D65" s="653"/>
      <c r="E65" s="653"/>
      <c r="F65" s="653"/>
      <c r="G65" s="653"/>
      <c r="H65" s="653"/>
      <c r="I65" s="653"/>
      <c r="J65" s="653"/>
      <c r="K65" s="653"/>
      <c r="L65" s="653"/>
      <c r="M65" s="653"/>
      <c r="N65" s="653"/>
      <c r="O65" s="653"/>
      <c r="P65" s="653"/>
      <c r="Q65" s="653"/>
      <c r="R65" s="653"/>
      <c r="S65" s="653"/>
      <c r="T65" s="653"/>
      <c r="U65" s="653"/>
      <c r="V65" s="653"/>
      <c r="W65" s="653"/>
      <c r="X65" s="653"/>
      <c r="Y65" s="653"/>
      <c r="Z65" s="653"/>
      <c r="AA65" s="653"/>
      <c r="AB65" s="653"/>
      <c r="AC65" s="653"/>
      <c r="AD65" s="653"/>
      <c r="AE65" s="653"/>
      <c r="AF65" s="653"/>
      <c r="AG65" s="653"/>
      <c r="AH65" s="653"/>
      <c r="AI65" s="43"/>
      <c r="AJ65" s="78"/>
      <c r="AK65" s="78"/>
      <c r="AL65" s="78"/>
      <c r="AM65" s="78"/>
      <c r="AN65" s="78"/>
      <c r="AO65" s="78"/>
      <c r="AP65" s="57"/>
    </row>
  </sheetData>
  <sheetProtection algorithmName="SHA-512" hashValue="Cjs0GRcZ8YJQTujJhB8l7ieHa8GOP6qcEJ6QZixMA1Cfm9gysxfXhHjBVrRqTt1S8U6VmO/zaOjqjRoENabe9w==" saltValue="E8wb1yeUK8l3OT3Vu23H2w==" spinCount="100000" sheet="1" objects="1" scenarios="1" selectLockedCells="1"/>
  <mergeCells count="120">
    <mergeCell ref="A65:AH65"/>
    <mergeCell ref="A36:AH36"/>
    <mergeCell ref="A4:AH4"/>
    <mergeCell ref="Z6:AG6"/>
    <mergeCell ref="J62:Q62"/>
    <mergeCell ref="R62:Y62"/>
    <mergeCell ref="Z62:AG62"/>
    <mergeCell ref="J59:Q59"/>
    <mergeCell ref="R59:Y59"/>
    <mergeCell ref="Z59:AG59"/>
    <mergeCell ref="R56:Y56"/>
    <mergeCell ref="Z56:AG56"/>
    <mergeCell ref="R60:Y60"/>
    <mergeCell ref="Z60:AG60"/>
    <mergeCell ref="J57:Q57"/>
    <mergeCell ref="R57:Y57"/>
    <mergeCell ref="Z57:AG57"/>
    <mergeCell ref="J58:Q58"/>
    <mergeCell ref="R58:Y58"/>
    <mergeCell ref="Z58:AG58"/>
    <mergeCell ref="R52:Y52"/>
    <mergeCell ref="Z52:AG52"/>
    <mergeCell ref="J53:Q53"/>
    <mergeCell ref="R53:Y53"/>
    <mergeCell ref="J47:Q47"/>
    <mergeCell ref="R47:Y47"/>
    <mergeCell ref="Z47:AG47"/>
    <mergeCell ref="Z53:AG53"/>
    <mergeCell ref="R54:Y54"/>
    <mergeCell ref="Z54:AG54"/>
    <mergeCell ref="J55:Q55"/>
    <mergeCell ref="R55:Y55"/>
    <mergeCell ref="Z55:AG55"/>
    <mergeCell ref="R48:Y48"/>
    <mergeCell ref="Z48:AG48"/>
    <mergeCell ref="J49:Q49"/>
    <mergeCell ref="R49:Y49"/>
    <mergeCell ref="Z49:AG49"/>
    <mergeCell ref="J50:Q50"/>
    <mergeCell ref="R50:Y50"/>
    <mergeCell ref="Z50:AG50"/>
    <mergeCell ref="R51:Y51"/>
    <mergeCell ref="Z51:AG51"/>
    <mergeCell ref="B60:H60"/>
    <mergeCell ref="J40:Q40"/>
    <mergeCell ref="J41:Q41"/>
    <mergeCell ref="J42:Q42"/>
    <mergeCell ref="J45:Q45"/>
    <mergeCell ref="J48:Q48"/>
    <mergeCell ref="J51:Q51"/>
    <mergeCell ref="J54:Q54"/>
    <mergeCell ref="J60:Q60"/>
    <mergeCell ref="B43:H43"/>
    <mergeCell ref="J43:Q43"/>
    <mergeCell ref="J44:Q44"/>
    <mergeCell ref="J52:Q52"/>
    <mergeCell ref="J56:Q56"/>
    <mergeCell ref="B59:H59"/>
    <mergeCell ref="B54:H54"/>
    <mergeCell ref="B53:H53"/>
    <mergeCell ref="B52:H52"/>
    <mergeCell ref="B51:H51"/>
    <mergeCell ref="B50:H50"/>
    <mergeCell ref="B55:H55"/>
    <mergeCell ref="B47:H47"/>
    <mergeCell ref="B56:H56"/>
    <mergeCell ref="J46:Q46"/>
    <mergeCell ref="B62:G62"/>
    <mergeCell ref="B40:H40"/>
    <mergeCell ref="B41:H41"/>
    <mergeCell ref="Z24:AG24"/>
    <mergeCell ref="Z25:AG25"/>
    <mergeCell ref="Z26:AG26"/>
    <mergeCell ref="Z27:AG27"/>
    <mergeCell ref="B48:H48"/>
    <mergeCell ref="R40:Y40"/>
    <mergeCell ref="A37:AH37"/>
    <mergeCell ref="J38:AG38"/>
    <mergeCell ref="J39:Q39"/>
    <mergeCell ref="R39:Y39"/>
    <mergeCell ref="Z39:AG39"/>
    <mergeCell ref="B42:H42"/>
    <mergeCell ref="Z40:AG40"/>
    <mergeCell ref="R41:Y41"/>
    <mergeCell ref="Z41:AG41"/>
    <mergeCell ref="R42:Y42"/>
    <mergeCell ref="B49:H49"/>
    <mergeCell ref="B57:H57"/>
    <mergeCell ref="B58:H58"/>
    <mergeCell ref="B44:H44"/>
    <mergeCell ref="B45:H45"/>
    <mergeCell ref="Z7:AG7"/>
    <mergeCell ref="Z8:AG8"/>
    <mergeCell ref="Z9:AG9"/>
    <mergeCell ref="Z10:AG10"/>
    <mergeCell ref="Z11:AG11"/>
    <mergeCell ref="Z15:AG15"/>
    <mergeCell ref="Z16:AG16"/>
    <mergeCell ref="Z17:AG17"/>
    <mergeCell ref="Z12:AG12"/>
    <mergeCell ref="Z13:AG13"/>
    <mergeCell ref="Z14:AG14"/>
    <mergeCell ref="Z29:AG29"/>
    <mergeCell ref="Z18:AG18"/>
    <mergeCell ref="Z19:AG19"/>
    <mergeCell ref="Z20:AG20"/>
    <mergeCell ref="Z21:AG21"/>
    <mergeCell ref="Z22:AG22"/>
    <mergeCell ref="Z23:AG23"/>
    <mergeCell ref="A32:T32"/>
    <mergeCell ref="B46:H46"/>
    <mergeCell ref="Z42:AG42"/>
    <mergeCell ref="R43:Y43"/>
    <mergeCell ref="Z43:AG43"/>
    <mergeCell ref="R44:Y44"/>
    <mergeCell ref="Z44:AG44"/>
    <mergeCell ref="R45:Y45"/>
    <mergeCell ref="Z45:AG45"/>
    <mergeCell ref="R46:Y46"/>
    <mergeCell ref="Z46:AG46"/>
  </mergeCells>
  <conditionalFormatting sqref="Z9:AG9">
    <cfRule type="cellIs" dxfId="178" priority="8" stopIfTrue="1" operator="greaterThan">
      <formula>$Z$8</formula>
    </cfRule>
    <cfRule type="cellIs" dxfId="177" priority="13" stopIfTrue="1" operator="greaterThan">
      <formula>$Z$8</formula>
    </cfRule>
  </conditionalFormatting>
  <conditionalFormatting sqref="Z27:AG27">
    <cfRule type="cellIs" dxfId="176" priority="14" stopIfTrue="1" operator="greaterThan">
      <formula>$Z$26</formula>
    </cfRule>
  </conditionalFormatting>
  <conditionalFormatting sqref="Z26:AG26">
    <cfRule type="cellIs" dxfId="175" priority="15" stopIfTrue="1" operator="lessThan">
      <formula>$Z$27</formula>
    </cfRule>
  </conditionalFormatting>
  <conditionalFormatting sqref="Z29:AG29">
    <cfRule type="cellIs" dxfId="174" priority="2" stopIfTrue="1" operator="notEqual">
      <formula>$AK$6</formula>
    </cfRule>
    <cfRule type="cellIs" dxfId="173" priority="50" stopIfTrue="1" operator="notEqual">
      <formula>#REF!</formula>
    </cfRule>
  </conditionalFormatting>
  <conditionalFormatting sqref="J62:Q62">
    <cfRule type="cellIs" dxfId="172" priority="1" stopIfTrue="1" operator="notEqual">
      <formula>$AK$6</formula>
    </cfRule>
  </conditionalFormatting>
  <dataValidations xWindow="597" yWindow="602" count="4">
    <dataValidation type="whole" operator="lessThan" allowBlank="1" showInputMessage="1" showErrorMessage="1" error="Sono consentiti solo numeri interi minori o uguali a 9.999.999.999" promptTitle="Attenzione!" prompt="Il valore inserito deve essere inferiore o uguale a quello del subtotale Organismi Internazionali ed esteri nella cella precedente." sqref="Z27:AG27" xr:uid="{00000000-0002-0000-0300-000000000000}">
      <formula1>9999999999</formula1>
    </dataValidation>
    <dataValidation type="whole" operator="lessThan" allowBlank="1" showInputMessage="1" showErrorMessage="1" error="Sono consentiti solo numeri interi minori o uguali a 9.999.999.999" sqref="Z8:AG11 Z13:AG16 Z19:AG26" xr:uid="{00000000-0002-0000-0300-000001000000}">
      <formula1>9999999999</formula1>
    </dataValidation>
    <dataValidation type="whole" operator="greaterThanOrEqual" allowBlank="1" showInputMessage="1" showErrorMessage="1" sqref="Z29:AG29 Z7:AG7 Z17:AG18 Z12:AG12" xr:uid="{00000000-0002-0000-0300-000002000000}">
      <formula1>0</formula1>
    </dataValidation>
    <dataValidation type="whole" allowBlank="1" showInputMessage="1" showErrorMessage="1" sqref="J40:AG60" xr:uid="{00000000-0002-0000-0300-000003000000}">
      <formula1>1</formula1>
      <formula2>9999999999</formula2>
    </dataValidation>
  </dataValidations>
  <printOptions horizontalCentered="1"/>
  <pageMargins left="0.36" right="0.32" top="0.48" bottom="0.43" header="0.19685039370078741" footer="0.43"/>
  <pageSetup paperSize="9" scale="92" firstPageNumber="2" orientation="portrait" useFirstPageNumber="1" horizontalDpi="300" verticalDpi="300" r:id="rId1"/>
  <headerFooter alignWithMargins="0">
    <oddFooter>&amp;C2</oddFooter>
  </headerFooter>
  <cellWatches>
    <cellWatch r="AJ47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4">
    <pageSetUpPr fitToPage="1"/>
  </sheetPr>
  <dimension ref="A1:AT1296"/>
  <sheetViews>
    <sheetView showGridLines="0" workbookViewId="0">
      <selection activeCell="AD8" sqref="AD8:AI8"/>
    </sheetView>
  </sheetViews>
  <sheetFormatPr defaultColWidth="9.140625" defaultRowHeight="14.25"/>
  <cols>
    <col min="1" max="1" width="4.5703125" style="12" customWidth="1"/>
    <col min="2" max="2" width="2.7109375" style="12" customWidth="1"/>
    <col min="3" max="3" width="3" style="12" customWidth="1"/>
    <col min="4" max="8" width="2.7109375" style="12" customWidth="1"/>
    <col min="9" max="9" width="2.42578125" style="12" customWidth="1"/>
    <col min="10" max="11" width="2.7109375" style="12" customWidth="1"/>
    <col min="12" max="12" width="3.7109375" style="12" customWidth="1"/>
    <col min="13" max="17" width="2.7109375" style="12" customWidth="1"/>
    <col min="18" max="18" width="1.85546875" style="12" customWidth="1"/>
    <col min="19" max="21" width="2.7109375" style="12" customWidth="1"/>
    <col min="22" max="22" width="3.5703125" style="12" customWidth="1"/>
    <col min="23" max="23" width="4.42578125" style="12" customWidth="1"/>
    <col min="24" max="28" width="2.7109375" style="12" customWidth="1"/>
    <col min="29" max="29" width="2.5703125" style="12" customWidth="1"/>
    <col min="30" max="30" width="2.7109375" style="12" customWidth="1"/>
    <col min="31" max="34" width="2.85546875" style="12" customWidth="1"/>
    <col min="35" max="35" width="2.140625" style="12" customWidth="1"/>
    <col min="36" max="36" width="3.28515625" style="44" customWidth="1"/>
    <col min="37" max="37" width="9.140625" style="20"/>
    <col min="38" max="38" width="12.5703125" style="68" customWidth="1"/>
    <col min="39" max="46" width="9.140625" style="68"/>
    <col min="47" max="16384" width="9.140625" style="12"/>
  </cols>
  <sheetData>
    <row r="1" spans="1:46" ht="3.75" customHeight="1"/>
    <row r="2" spans="1:46" hidden="1"/>
    <row r="3" spans="1:46" s="19" customFormat="1" ht="9.75" hidden="1" customHeight="1">
      <c r="A3" s="194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91"/>
      <c r="S3" s="184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95"/>
      <c r="AK3" s="196"/>
      <c r="AL3" s="77"/>
      <c r="AM3" s="77"/>
      <c r="AN3" s="77"/>
      <c r="AO3" s="77"/>
      <c r="AP3" s="77"/>
      <c r="AQ3" s="77"/>
      <c r="AR3" s="77"/>
      <c r="AS3" s="77"/>
      <c r="AT3" s="77"/>
    </row>
    <row r="4" spans="1:46" ht="3.2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193"/>
      <c r="AK4" s="1"/>
    </row>
    <row r="5" spans="1:46" s="14" customFormat="1" ht="42.75" customHeight="1">
      <c r="A5" s="671" t="s">
        <v>139</v>
      </c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2"/>
      <c r="AG5" s="672"/>
      <c r="AH5" s="672"/>
      <c r="AI5" s="672"/>
      <c r="AJ5" s="673"/>
      <c r="AK5" s="2"/>
      <c r="AL5" s="71"/>
      <c r="AM5" s="71"/>
      <c r="AN5" s="71">
        <f>_2_16</f>
        <v>0</v>
      </c>
      <c r="AO5" s="71"/>
      <c r="AP5" s="71"/>
      <c r="AQ5" s="71"/>
      <c r="AR5" s="71"/>
      <c r="AS5" s="71"/>
      <c r="AT5" s="71"/>
    </row>
    <row r="6" spans="1:46" s="15" customFormat="1" ht="20.25" customHeight="1">
      <c r="A6" s="904" t="s">
        <v>140</v>
      </c>
      <c r="B6" s="905"/>
      <c r="C6" s="905"/>
      <c r="D6" s="905"/>
      <c r="E6" s="905"/>
      <c r="F6" s="905"/>
      <c r="G6" s="905"/>
      <c r="H6" s="905"/>
      <c r="I6" s="905"/>
      <c r="J6" s="905"/>
      <c r="K6" s="905"/>
      <c r="L6" s="905"/>
      <c r="M6" s="905"/>
      <c r="N6" s="905"/>
      <c r="O6" s="905"/>
      <c r="P6" s="905"/>
      <c r="Q6" s="905"/>
      <c r="R6" s="905"/>
      <c r="S6" s="905"/>
      <c r="T6" s="905"/>
      <c r="U6" s="905"/>
      <c r="V6" s="905"/>
      <c r="W6" s="905"/>
      <c r="X6" s="905"/>
      <c r="Y6" s="905"/>
      <c r="Z6" s="905"/>
      <c r="AA6" s="905"/>
      <c r="AB6" s="905"/>
      <c r="AC6" s="906"/>
      <c r="AD6" s="680" t="s">
        <v>141</v>
      </c>
      <c r="AE6" s="681"/>
      <c r="AF6" s="681"/>
      <c r="AG6" s="681"/>
      <c r="AH6" s="681"/>
      <c r="AI6" s="682"/>
      <c r="AJ6" s="197"/>
      <c r="AK6" s="30"/>
      <c r="AL6" s="69"/>
      <c r="AM6" s="69"/>
      <c r="AN6" s="69"/>
      <c r="AO6" s="69"/>
      <c r="AP6" s="69"/>
      <c r="AQ6" s="69"/>
      <c r="AR6" s="69"/>
      <c r="AS6" s="69"/>
      <c r="AT6" s="69"/>
    </row>
    <row r="7" spans="1:46" s="15" customFormat="1" ht="5.25" customHeight="1">
      <c r="A7" s="176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98"/>
      <c r="M7" s="198"/>
      <c r="N7" s="198"/>
      <c r="O7" s="198"/>
      <c r="P7" s="198"/>
      <c r="Q7" s="198"/>
      <c r="R7" s="170"/>
      <c r="S7" s="170"/>
      <c r="T7" s="170"/>
      <c r="U7" s="170"/>
      <c r="V7" s="181"/>
      <c r="W7" s="181"/>
      <c r="X7" s="181"/>
      <c r="Y7" s="181"/>
      <c r="Z7" s="181"/>
      <c r="AA7" s="181"/>
      <c r="AB7" s="181"/>
      <c r="AC7" s="181"/>
      <c r="AD7" s="199"/>
      <c r="AE7" s="199"/>
      <c r="AF7" s="199"/>
      <c r="AG7" s="199"/>
      <c r="AH7" s="199"/>
      <c r="AI7" s="200"/>
      <c r="AJ7" s="197"/>
      <c r="AK7" s="30"/>
      <c r="AL7" s="69"/>
      <c r="AM7" s="69"/>
      <c r="AN7" s="69"/>
      <c r="AO7" s="69"/>
      <c r="AP7" s="69"/>
      <c r="AQ7" s="69"/>
      <c r="AR7" s="69"/>
      <c r="AS7" s="69"/>
      <c r="AT7" s="69"/>
    </row>
    <row r="8" spans="1:46" s="14" customFormat="1" ht="13.7" customHeight="1">
      <c r="A8" s="201"/>
      <c r="B8" s="674" t="s">
        <v>142</v>
      </c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674"/>
      <c r="S8" s="674"/>
      <c r="T8" s="674"/>
      <c r="U8" s="674"/>
      <c r="V8" s="674"/>
      <c r="W8" s="674"/>
      <c r="X8" s="674"/>
      <c r="Y8" s="674"/>
      <c r="Z8" s="674"/>
      <c r="AA8" s="674"/>
      <c r="AB8" s="683">
        <v>601</v>
      </c>
      <c r="AC8" s="679"/>
      <c r="AD8" s="670"/>
      <c r="AE8" s="670"/>
      <c r="AF8" s="670"/>
      <c r="AG8" s="670"/>
      <c r="AH8" s="670"/>
      <c r="AI8" s="670"/>
      <c r="AJ8" s="105"/>
      <c r="AK8" s="2"/>
      <c r="AL8" s="71"/>
      <c r="AM8" s="71"/>
      <c r="AN8" s="71"/>
      <c r="AO8" s="71"/>
      <c r="AP8" s="71"/>
      <c r="AQ8" s="71"/>
      <c r="AR8" s="71"/>
      <c r="AS8" s="71"/>
      <c r="AT8" s="71"/>
    </row>
    <row r="9" spans="1:46" s="14" customFormat="1" ht="3.2" customHeight="1">
      <c r="A9" s="95"/>
      <c r="B9" s="202"/>
      <c r="C9" s="203"/>
      <c r="D9" s="150"/>
      <c r="E9" s="150"/>
      <c r="F9" s="150"/>
      <c r="G9" s="150"/>
      <c r="H9" s="150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91"/>
      <c r="AC9" s="291"/>
      <c r="AD9" s="63"/>
      <c r="AE9" s="63"/>
      <c r="AF9" s="63"/>
      <c r="AG9" s="63"/>
      <c r="AH9" s="63"/>
      <c r="AI9" s="63"/>
      <c r="AJ9" s="105"/>
      <c r="AK9" s="2"/>
      <c r="AL9" s="71"/>
      <c r="AM9" s="71"/>
      <c r="AN9" s="71"/>
      <c r="AO9" s="71"/>
      <c r="AP9" s="71"/>
      <c r="AQ9" s="71"/>
      <c r="AR9" s="71"/>
      <c r="AS9" s="71"/>
      <c r="AT9" s="71"/>
    </row>
    <row r="10" spans="1:46" s="14" customFormat="1" ht="13.7" customHeight="1">
      <c r="A10" s="95"/>
      <c r="B10" s="674" t="s">
        <v>143</v>
      </c>
      <c r="C10" s="674"/>
      <c r="D10" s="674"/>
      <c r="E10" s="674"/>
      <c r="F10" s="674"/>
      <c r="G10" s="674"/>
      <c r="H10" s="674"/>
      <c r="I10" s="674"/>
      <c r="J10" s="674"/>
      <c r="K10" s="674"/>
      <c r="L10" s="674"/>
      <c r="M10" s="674"/>
      <c r="N10" s="674"/>
      <c r="O10" s="674"/>
      <c r="P10" s="674"/>
      <c r="Q10" s="674"/>
      <c r="R10" s="674"/>
      <c r="S10" s="674"/>
      <c r="T10" s="674"/>
      <c r="U10" s="674"/>
      <c r="V10" s="674"/>
      <c r="W10" s="674"/>
      <c r="X10" s="674"/>
      <c r="Y10" s="674"/>
      <c r="Z10" s="674"/>
      <c r="AA10" s="674"/>
      <c r="AB10" s="679">
        <v>602</v>
      </c>
      <c r="AC10" s="679"/>
      <c r="AD10" s="670"/>
      <c r="AE10" s="670"/>
      <c r="AF10" s="670"/>
      <c r="AG10" s="670"/>
      <c r="AH10" s="670"/>
      <c r="AI10" s="670"/>
      <c r="AJ10" s="105"/>
      <c r="AK10" s="2"/>
      <c r="AL10" s="71"/>
      <c r="AM10" s="71"/>
      <c r="AN10" s="71"/>
      <c r="AO10" s="71"/>
      <c r="AP10" s="71"/>
      <c r="AQ10" s="71"/>
      <c r="AR10" s="71"/>
      <c r="AS10" s="71"/>
      <c r="AT10" s="71"/>
    </row>
    <row r="11" spans="1:46" s="14" customFormat="1" ht="3.2" customHeight="1">
      <c r="A11" s="95"/>
      <c r="B11" s="202"/>
      <c r="C11" s="205"/>
      <c r="D11" s="150"/>
      <c r="E11" s="150"/>
      <c r="F11" s="150"/>
      <c r="G11" s="150"/>
      <c r="H11" s="150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92"/>
      <c r="AC11" s="292"/>
      <c r="AD11" s="63"/>
      <c r="AE11" s="63"/>
      <c r="AF11" s="63"/>
      <c r="AG11" s="63"/>
      <c r="AH11" s="63"/>
      <c r="AI11" s="63"/>
      <c r="AJ11" s="105"/>
      <c r="AK11" s="2"/>
      <c r="AL11" s="71"/>
      <c r="AM11" s="71"/>
      <c r="AN11" s="71"/>
      <c r="AO11" s="71"/>
      <c r="AP11" s="71"/>
      <c r="AQ11" s="71"/>
      <c r="AR11" s="71"/>
      <c r="AS11" s="71"/>
      <c r="AT11" s="71"/>
    </row>
    <row r="12" spans="1:46" s="14" customFormat="1" ht="13.7" customHeight="1">
      <c r="A12" s="95"/>
      <c r="B12" s="674" t="s">
        <v>144</v>
      </c>
      <c r="C12" s="674"/>
      <c r="D12" s="674"/>
      <c r="E12" s="674"/>
      <c r="F12" s="674"/>
      <c r="G12" s="674"/>
      <c r="H12" s="674"/>
      <c r="I12" s="674"/>
      <c r="J12" s="674"/>
      <c r="K12" s="674"/>
      <c r="L12" s="674"/>
      <c r="M12" s="674"/>
      <c r="N12" s="674"/>
      <c r="O12" s="674"/>
      <c r="P12" s="674"/>
      <c r="Q12" s="674"/>
      <c r="R12" s="674"/>
      <c r="S12" s="674"/>
      <c r="T12" s="674"/>
      <c r="U12" s="674"/>
      <c r="V12" s="674"/>
      <c r="W12" s="674"/>
      <c r="X12" s="674"/>
      <c r="Y12" s="674"/>
      <c r="Z12" s="674"/>
      <c r="AA12" s="674"/>
      <c r="AB12" s="679">
        <v>603</v>
      </c>
      <c r="AC12" s="679"/>
      <c r="AD12" s="670"/>
      <c r="AE12" s="670"/>
      <c r="AF12" s="670"/>
      <c r="AG12" s="670"/>
      <c r="AH12" s="670"/>
      <c r="AI12" s="670"/>
      <c r="AJ12" s="105"/>
      <c r="AK12" s="2"/>
      <c r="AL12" s="71"/>
      <c r="AM12" s="71"/>
      <c r="AN12" s="71"/>
      <c r="AO12" s="71"/>
      <c r="AP12" s="71"/>
      <c r="AQ12" s="71"/>
      <c r="AR12" s="71"/>
      <c r="AS12" s="71"/>
      <c r="AT12" s="71"/>
    </row>
    <row r="13" spans="1:46" s="14" customFormat="1" ht="3.2" customHeight="1">
      <c r="A13" s="95"/>
      <c r="B13" s="202"/>
      <c r="C13" s="205"/>
      <c r="D13" s="150"/>
      <c r="E13" s="150"/>
      <c r="F13" s="150"/>
      <c r="G13" s="150"/>
      <c r="H13" s="150"/>
      <c r="I13" s="204"/>
      <c r="J13" s="674"/>
      <c r="K13" s="674"/>
      <c r="L13" s="674"/>
      <c r="M13" s="674"/>
      <c r="N13" s="674"/>
      <c r="O13" s="674"/>
      <c r="P13" s="674"/>
      <c r="Q13" s="674"/>
      <c r="R13" s="674"/>
      <c r="S13" s="674"/>
      <c r="T13" s="674"/>
      <c r="U13" s="674"/>
      <c r="V13" s="674"/>
      <c r="W13" s="674"/>
      <c r="X13" s="674"/>
      <c r="Y13" s="674"/>
      <c r="Z13" s="674"/>
      <c r="AA13" s="674"/>
      <c r="AB13" s="290"/>
      <c r="AC13" s="292"/>
      <c r="AD13" s="63"/>
      <c r="AE13" s="63"/>
      <c r="AF13" s="63"/>
      <c r="AG13" s="63"/>
      <c r="AH13" s="63"/>
      <c r="AI13" s="63"/>
      <c r="AJ13" s="105"/>
      <c r="AK13" s="2"/>
      <c r="AL13" s="71"/>
      <c r="AM13" s="71"/>
      <c r="AN13" s="71"/>
      <c r="AO13" s="71"/>
      <c r="AP13" s="71"/>
      <c r="AQ13" s="71"/>
      <c r="AR13" s="71"/>
      <c r="AS13" s="71"/>
      <c r="AT13" s="71"/>
    </row>
    <row r="14" spans="1:46" s="14" customFormat="1" ht="13.7" customHeight="1">
      <c r="A14" s="95"/>
      <c r="B14" s="674" t="s">
        <v>145</v>
      </c>
      <c r="C14" s="674"/>
      <c r="D14" s="674"/>
      <c r="E14" s="674"/>
      <c r="F14" s="674"/>
      <c r="G14" s="674"/>
      <c r="H14" s="674"/>
      <c r="I14" s="674"/>
      <c r="J14" s="674"/>
      <c r="K14" s="674"/>
      <c r="L14" s="674"/>
      <c r="M14" s="674"/>
      <c r="N14" s="674"/>
      <c r="O14" s="674"/>
      <c r="P14" s="674"/>
      <c r="Q14" s="674"/>
      <c r="R14" s="674"/>
      <c r="S14" s="674"/>
      <c r="T14" s="674"/>
      <c r="U14" s="674"/>
      <c r="V14" s="674"/>
      <c r="W14" s="674"/>
      <c r="X14" s="674"/>
      <c r="Y14" s="674"/>
      <c r="Z14" s="674"/>
      <c r="AA14" s="674"/>
      <c r="AB14" s="679">
        <v>604</v>
      </c>
      <c r="AC14" s="679"/>
      <c r="AD14" s="670"/>
      <c r="AE14" s="670"/>
      <c r="AF14" s="670"/>
      <c r="AG14" s="670"/>
      <c r="AH14" s="670"/>
      <c r="AI14" s="670"/>
      <c r="AJ14" s="105"/>
      <c r="AK14" s="2"/>
      <c r="AL14" s="71"/>
      <c r="AM14" s="71"/>
      <c r="AN14" s="71"/>
      <c r="AO14" s="71"/>
      <c r="AP14" s="71"/>
      <c r="AQ14" s="71"/>
      <c r="AR14" s="71"/>
      <c r="AS14" s="71"/>
      <c r="AT14" s="71"/>
    </row>
    <row r="15" spans="1:46" ht="3.2" customHeight="1">
      <c r="A15" s="180"/>
      <c r="B15" s="204"/>
      <c r="C15" s="204"/>
      <c r="D15" s="204"/>
      <c r="E15" s="150"/>
      <c r="F15" s="150"/>
      <c r="G15" s="150"/>
      <c r="H15" s="150"/>
      <c r="I15" s="204"/>
      <c r="J15" s="674"/>
      <c r="K15" s="674"/>
      <c r="L15" s="674"/>
      <c r="M15" s="674"/>
      <c r="N15" s="674"/>
      <c r="O15" s="674"/>
      <c r="P15" s="674"/>
      <c r="Q15" s="674"/>
      <c r="R15" s="674"/>
      <c r="S15" s="674"/>
      <c r="T15" s="674"/>
      <c r="U15" s="674"/>
      <c r="V15" s="674"/>
      <c r="W15" s="674"/>
      <c r="X15" s="674"/>
      <c r="Y15" s="674"/>
      <c r="Z15" s="674"/>
      <c r="AA15" s="674"/>
      <c r="AB15" s="292"/>
      <c r="AC15" s="292"/>
      <c r="AD15" s="63"/>
      <c r="AE15" s="63"/>
      <c r="AF15" s="63"/>
      <c r="AG15" s="63"/>
      <c r="AH15" s="63"/>
      <c r="AI15" s="63"/>
      <c r="AJ15" s="105"/>
      <c r="AK15" s="1"/>
    </row>
    <row r="16" spans="1:46" s="14" customFormat="1" ht="13.7" customHeight="1">
      <c r="A16" s="95"/>
      <c r="B16" s="674" t="s">
        <v>146</v>
      </c>
      <c r="C16" s="674"/>
      <c r="D16" s="674"/>
      <c r="E16" s="674"/>
      <c r="F16" s="674"/>
      <c r="G16" s="674"/>
      <c r="H16" s="674"/>
      <c r="I16" s="674"/>
      <c r="J16" s="674"/>
      <c r="K16" s="674"/>
      <c r="L16" s="674"/>
      <c r="M16" s="674"/>
      <c r="N16" s="674"/>
      <c r="O16" s="674"/>
      <c r="P16" s="674"/>
      <c r="Q16" s="674"/>
      <c r="R16" s="674"/>
      <c r="S16" s="674"/>
      <c r="T16" s="674"/>
      <c r="U16" s="674"/>
      <c r="V16" s="674"/>
      <c r="W16" s="674"/>
      <c r="X16" s="674"/>
      <c r="Y16" s="674"/>
      <c r="Z16" s="674"/>
      <c r="AA16" s="674"/>
      <c r="AB16" s="679">
        <v>605</v>
      </c>
      <c r="AC16" s="679"/>
      <c r="AD16" s="670"/>
      <c r="AE16" s="670"/>
      <c r="AF16" s="670"/>
      <c r="AG16" s="670"/>
      <c r="AH16" s="670"/>
      <c r="AI16" s="670"/>
      <c r="AJ16" s="105"/>
      <c r="AK16" s="2"/>
      <c r="AL16" s="71"/>
      <c r="AM16" s="71"/>
      <c r="AN16" s="71"/>
      <c r="AO16" s="71"/>
      <c r="AP16" s="71"/>
      <c r="AQ16" s="71"/>
      <c r="AR16" s="71"/>
      <c r="AS16" s="71"/>
      <c r="AT16" s="71"/>
    </row>
    <row r="17" spans="1:46" ht="3.2" customHeight="1">
      <c r="A17" s="180"/>
      <c r="B17" s="204"/>
      <c r="C17" s="204"/>
      <c r="D17" s="204"/>
      <c r="E17" s="150"/>
      <c r="F17" s="150"/>
      <c r="G17" s="150"/>
      <c r="H17" s="150"/>
      <c r="I17" s="204"/>
      <c r="J17" s="674"/>
      <c r="K17" s="674"/>
      <c r="L17" s="674"/>
      <c r="M17" s="674"/>
      <c r="N17" s="674"/>
      <c r="O17" s="674"/>
      <c r="P17" s="674"/>
      <c r="Q17" s="674"/>
      <c r="R17" s="674"/>
      <c r="S17" s="674"/>
      <c r="T17" s="674"/>
      <c r="U17" s="674"/>
      <c r="V17" s="674"/>
      <c r="W17" s="674"/>
      <c r="X17" s="674"/>
      <c r="Y17" s="674"/>
      <c r="Z17" s="674"/>
      <c r="AA17" s="674"/>
      <c r="AB17" s="292"/>
      <c r="AC17" s="292"/>
      <c r="AD17" s="63"/>
      <c r="AE17" s="63"/>
      <c r="AF17" s="63"/>
      <c r="AG17" s="63"/>
      <c r="AH17" s="63"/>
      <c r="AI17" s="63"/>
      <c r="AJ17" s="105"/>
      <c r="AK17" s="1"/>
    </row>
    <row r="18" spans="1:46" s="14" customFormat="1" ht="13.7" customHeight="1">
      <c r="A18" s="95"/>
      <c r="B18" s="674" t="s">
        <v>147</v>
      </c>
      <c r="C18" s="674"/>
      <c r="D18" s="674"/>
      <c r="E18" s="674"/>
      <c r="F18" s="674"/>
      <c r="G18" s="674"/>
      <c r="H18" s="674"/>
      <c r="I18" s="674"/>
      <c r="J18" s="674"/>
      <c r="K18" s="674"/>
      <c r="L18" s="674"/>
      <c r="M18" s="674"/>
      <c r="N18" s="674"/>
      <c r="O18" s="674"/>
      <c r="P18" s="674"/>
      <c r="Q18" s="674"/>
      <c r="R18" s="674"/>
      <c r="S18" s="674"/>
      <c r="T18" s="674"/>
      <c r="U18" s="674"/>
      <c r="V18" s="674"/>
      <c r="W18" s="674"/>
      <c r="X18" s="674"/>
      <c r="Y18" s="674"/>
      <c r="Z18" s="674"/>
      <c r="AA18" s="674"/>
      <c r="AB18" s="679">
        <v>606</v>
      </c>
      <c r="AC18" s="679"/>
      <c r="AD18" s="670"/>
      <c r="AE18" s="670"/>
      <c r="AF18" s="670"/>
      <c r="AG18" s="670"/>
      <c r="AH18" s="670"/>
      <c r="AI18" s="670"/>
      <c r="AJ18" s="105"/>
      <c r="AK18" s="2"/>
      <c r="AL18" s="71"/>
      <c r="AM18" s="71"/>
      <c r="AN18" s="71"/>
      <c r="AO18" s="71"/>
      <c r="AP18" s="71"/>
      <c r="AQ18" s="71"/>
      <c r="AR18" s="71"/>
      <c r="AS18" s="71"/>
      <c r="AT18" s="71"/>
    </row>
    <row r="19" spans="1:46" ht="3.2" customHeight="1">
      <c r="A19" s="180"/>
      <c r="B19" s="204"/>
      <c r="C19" s="204"/>
      <c r="D19" s="204"/>
      <c r="E19" s="150"/>
      <c r="F19" s="150"/>
      <c r="G19" s="150"/>
      <c r="H19" s="150"/>
      <c r="I19" s="204"/>
      <c r="J19" s="674"/>
      <c r="K19" s="674"/>
      <c r="L19" s="674"/>
      <c r="M19" s="674"/>
      <c r="N19" s="674"/>
      <c r="O19" s="674"/>
      <c r="P19" s="674"/>
      <c r="Q19" s="674"/>
      <c r="R19" s="674"/>
      <c r="S19" s="674"/>
      <c r="T19" s="674"/>
      <c r="U19" s="674"/>
      <c r="V19" s="674"/>
      <c r="W19" s="674"/>
      <c r="X19" s="674"/>
      <c r="Y19" s="674"/>
      <c r="Z19" s="674"/>
      <c r="AA19" s="674"/>
      <c r="AB19" s="292"/>
      <c r="AC19" s="292"/>
      <c r="AD19" s="63"/>
      <c r="AE19" s="63"/>
      <c r="AF19" s="63"/>
      <c r="AG19" s="63"/>
      <c r="AH19" s="63"/>
      <c r="AI19" s="63"/>
      <c r="AJ19" s="105"/>
      <c r="AK19" s="1"/>
    </row>
    <row r="20" spans="1:46" s="14" customFormat="1" ht="13.7" customHeight="1">
      <c r="A20" s="95"/>
      <c r="B20" s="674" t="s">
        <v>148</v>
      </c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9">
        <v>607</v>
      </c>
      <c r="AC20" s="679"/>
      <c r="AD20" s="670"/>
      <c r="AE20" s="670"/>
      <c r="AF20" s="670"/>
      <c r="AG20" s="670"/>
      <c r="AH20" s="670"/>
      <c r="AI20" s="670"/>
      <c r="AJ20" s="105"/>
      <c r="AK20" s="2"/>
      <c r="AL20" s="71"/>
      <c r="AM20" s="71"/>
      <c r="AN20" s="71"/>
      <c r="AO20" s="71"/>
      <c r="AP20" s="71"/>
      <c r="AQ20" s="71"/>
      <c r="AR20" s="71"/>
      <c r="AS20" s="71"/>
      <c r="AT20" s="71"/>
    </row>
    <row r="21" spans="1:46" ht="3.2" customHeight="1">
      <c r="A21" s="180"/>
      <c r="B21" s="204"/>
      <c r="C21" s="204"/>
      <c r="D21" s="204"/>
      <c r="E21" s="150"/>
      <c r="F21" s="150"/>
      <c r="G21" s="150"/>
      <c r="H21" s="150"/>
      <c r="I21" s="204"/>
      <c r="J21" s="674"/>
      <c r="K21" s="674"/>
      <c r="L21" s="674"/>
      <c r="M21" s="674"/>
      <c r="N21" s="674"/>
      <c r="O21" s="674"/>
      <c r="P21" s="674"/>
      <c r="Q21" s="674"/>
      <c r="R21" s="674"/>
      <c r="S21" s="674"/>
      <c r="T21" s="674"/>
      <c r="U21" s="674"/>
      <c r="V21" s="674"/>
      <c r="W21" s="674"/>
      <c r="X21" s="674"/>
      <c r="Y21" s="674"/>
      <c r="Z21" s="674"/>
      <c r="AA21" s="674"/>
      <c r="AB21" s="292"/>
      <c r="AC21" s="292"/>
      <c r="AD21" s="63"/>
      <c r="AE21" s="63"/>
      <c r="AF21" s="63"/>
      <c r="AG21" s="63"/>
      <c r="AH21" s="63"/>
      <c r="AI21" s="63"/>
      <c r="AJ21" s="105"/>
      <c r="AK21" s="1"/>
    </row>
    <row r="22" spans="1:46" s="14" customFormat="1" ht="13.7" customHeight="1">
      <c r="A22" s="95"/>
      <c r="B22" s="674" t="s">
        <v>149</v>
      </c>
      <c r="C22" s="674"/>
      <c r="D22" s="674"/>
      <c r="E22" s="674"/>
      <c r="F22" s="674"/>
      <c r="G22" s="674"/>
      <c r="H22" s="674"/>
      <c r="I22" s="674"/>
      <c r="J22" s="674"/>
      <c r="K22" s="674"/>
      <c r="L22" s="674"/>
      <c r="M22" s="674"/>
      <c r="N22" s="674"/>
      <c r="O22" s="674"/>
      <c r="P22" s="674"/>
      <c r="Q22" s="674"/>
      <c r="R22" s="674"/>
      <c r="S22" s="674"/>
      <c r="T22" s="674"/>
      <c r="U22" s="674"/>
      <c r="V22" s="674"/>
      <c r="W22" s="674"/>
      <c r="X22" s="674"/>
      <c r="Y22" s="674"/>
      <c r="Z22" s="674"/>
      <c r="AA22" s="674"/>
      <c r="AB22" s="679">
        <v>608</v>
      </c>
      <c r="AC22" s="679"/>
      <c r="AD22" s="670"/>
      <c r="AE22" s="670"/>
      <c r="AF22" s="670"/>
      <c r="AG22" s="670"/>
      <c r="AH22" s="670"/>
      <c r="AI22" s="670"/>
      <c r="AJ22" s="105"/>
      <c r="AK22" s="2"/>
      <c r="AL22" s="71"/>
      <c r="AM22" s="71"/>
      <c r="AN22" s="71"/>
      <c r="AO22" s="71"/>
      <c r="AP22" s="71"/>
      <c r="AQ22" s="71"/>
      <c r="AR22" s="71"/>
      <c r="AS22" s="71"/>
      <c r="AT22" s="71"/>
    </row>
    <row r="23" spans="1:46" ht="3.2" customHeight="1">
      <c r="A23" s="180"/>
      <c r="B23" s="204"/>
      <c r="C23" s="204"/>
      <c r="D23" s="204"/>
      <c r="E23" s="150"/>
      <c r="F23" s="150"/>
      <c r="G23" s="150"/>
      <c r="H23" s="150"/>
      <c r="I23" s="204"/>
      <c r="J23" s="674"/>
      <c r="K23" s="674"/>
      <c r="L23" s="674"/>
      <c r="M23" s="674"/>
      <c r="N23" s="674"/>
      <c r="O23" s="674"/>
      <c r="P23" s="674"/>
      <c r="Q23" s="674"/>
      <c r="R23" s="674"/>
      <c r="S23" s="674"/>
      <c r="T23" s="674"/>
      <c r="U23" s="674"/>
      <c r="V23" s="674"/>
      <c r="W23" s="674"/>
      <c r="X23" s="674"/>
      <c r="Y23" s="674"/>
      <c r="Z23" s="674"/>
      <c r="AA23" s="674"/>
      <c r="AB23" s="292"/>
      <c r="AC23" s="292"/>
      <c r="AD23" s="63"/>
      <c r="AE23" s="63"/>
      <c r="AF23" s="63"/>
      <c r="AG23" s="63"/>
      <c r="AH23" s="63"/>
      <c r="AI23" s="63"/>
      <c r="AJ23" s="105"/>
      <c r="AK23" s="1"/>
    </row>
    <row r="24" spans="1:46" s="14" customFormat="1" ht="13.7" customHeight="1">
      <c r="A24" s="95"/>
      <c r="B24" s="674" t="s">
        <v>150</v>
      </c>
      <c r="C24" s="674"/>
      <c r="D24" s="674"/>
      <c r="E24" s="674"/>
      <c r="F24" s="674"/>
      <c r="G24" s="674"/>
      <c r="H24" s="674"/>
      <c r="I24" s="674"/>
      <c r="J24" s="674"/>
      <c r="K24" s="674"/>
      <c r="L24" s="674"/>
      <c r="M24" s="674"/>
      <c r="N24" s="674"/>
      <c r="O24" s="674"/>
      <c r="P24" s="674"/>
      <c r="Q24" s="674"/>
      <c r="R24" s="674"/>
      <c r="S24" s="674"/>
      <c r="T24" s="674"/>
      <c r="U24" s="674"/>
      <c r="V24" s="674"/>
      <c r="W24" s="674"/>
      <c r="X24" s="674"/>
      <c r="Y24" s="674"/>
      <c r="Z24" s="674"/>
      <c r="AA24" s="674"/>
      <c r="AB24" s="679">
        <v>609</v>
      </c>
      <c r="AC24" s="679"/>
      <c r="AD24" s="670"/>
      <c r="AE24" s="670"/>
      <c r="AF24" s="670"/>
      <c r="AG24" s="670"/>
      <c r="AH24" s="670"/>
      <c r="AI24" s="670"/>
      <c r="AJ24" s="105"/>
      <c r="AK24" s="2"/>
      <c r="AL24" s="71"/>
      <c r="AM24" s="71"/>
      <c r="AN24" s="71"/>
      <c r="AO24" s="71"/>
      <c r="AP24" s="71"/>
      <c r="AQ24" s="71"/>
      <c r="AR24" s="71"/>
      <c r="AS24" s="71"/>
      <c r="AT24" s="71"/>
    </row>
    <row r="25" spans="1:46" ht="3.2" customHeight="1">
      <c r="A25" s="180"/>
      <c r="B25" s="204"/>
      <c r="C25" s="204"/>
      <c r="D25" s="204"/>
      <c r="E25" s="150"/>
      <c r="F25" s="150"/>
      <c r="G25" s="150"/>
      <c r="H25" s="150"/>
      <c r="I25" s="204"/>
      <c r="J25" s="674"/>
      <c r="K25" s="674"/>
      <c r="L25" s="674"/>
      <c r="M25" s="674"/>
      <c r="N25" s="674"/>
      <c r="O25" s="674"/>
      <c r="P25" s="674"/>
      <c r="Q25" s="674"/>
      <c r="R25" s="674"/>
      <c r="S25" s="674"/>
      <c r="T25" s="674"/>
      <c r="U25" s="674"/>
      <c r="V25" s="674"/>
      <c r="W25" s="674"/>
      <c r="X25" s="674"/>
      <c r="Y25" s="674"/>
      <c r="Z25" s="674"/>
      <c r="AA25" s="674"/>
      <c r="AB25" s="292"/>
      <c r="AC25" s="292"/>
      <c r="AD25" s="63"/>
      <c r="AE25" s="63"/>
      <c r="AF25" s="63"/>
      <c r="AG25" s="63"/>
      <c r="AH25" s="63"/>
      <c r="AI25" s="63"/>
      <c r="AJ25" s="105"/>
      <c r="AK25" s="1"/>
    </row>
    <row r="26" spans="1:46" s="14" customFormat="1" ht="13.7" customHeight="1">
      <c r="A26" s="95"/>
      <c r="B26" s="674" t="s">
        <v>151</v>
      </c>
      <c r="C26" s="674"/>
      <c r="D26" s="674"/>
      <c r="E26" s="674"/>
      <c r="F26" s="674"/>
      <c r="G26" s="674"/>
      <c r="H26" s="674"/>
      <c r="I26" s="674"/>
      <c r="J26" s="674"/>
      <c r="K26" s="674"/>
      <c r="L26" s="674"/>
      <c r="M26" s="674"/>
      <c r="N26" s="674"/>
      <c r="O26" s="674"/>
      <c r="P26" s="674"/>
      <c r="Q26" s="674"/>
      <c r="R26" s="674"/>
      <c r="S26" s="674"/>
      <c r="T26" s="674"/>
      <c r="U26" s="674"/>
      <c r="V26" s="674"/>
      <c r="W26" s="674"/>
      <c r="X26" s="674"/>
      <c r="Y26" s="674"/>
      <c r="Z26" s="674"/>
      <c r="AA26" s="674"/>
      <c r="AB26" s="679">
        <v>610</v>
      </c>
      <c r="AC26" s="679"/>
      <c r="AD26" s="670"/>
      <c r="AE26" s="670"/>
      <c r="AF26" s="670"/>
      <c r="AG26" s="670"/>
      <c r="AH26" s="670"/>
      <c r="AI26" s="670"/>
      <c r="AJ26" s="105"/>
      <c r="AK26" s="2"/>
      <c r="AL26" s="71"/>
      <c r="AM26" s="71"/>
      <c r="AN26" s="71"/>
      <c r="AO26" s="71"/>
      <c r="AP26" s="71"/>
      <c r="AQ26" s="71"/>
      <c r="AR26" s="71"/>
      <c r="AS26" s="71"/>
      <c r="AT26" s="71"/>
    </row>
    <row r="27" spans="1:46" ht="3.2" customHeight="1">
      <c r="A27" s="180"/>
      <c r="B27" s="204"/>
      <c r="C27" s="204"/>
      <c r="D27" s="204"/>
      <c r="E27" s="150"/>
      <c r="F27" s="150"/>
      <c r="G27" s="150"/>
      <c r="H27" s="150"/>
      <c r="I27" s="204"/>
      <c r="J27" s="674"/>
      <c r="K27" s="674"/>
      <c r="L27" s="674"/>
      <c r="M27" s="674"/>
      <c r="N27" s="674"/>
      <c r="O27" s="674"/>
      <c r="P27" s="674"/>
      <c r="Q27" s="674"/>
      <c r="R27" s="674"/>
      <c r="S27" s="674"/>
      <c r="T27" s="674"/>
      <c r="U27" s="674"/>
      <c r="V27" s="674"/>
      <c r="W27" s="674"/>
      <c r="X27" s="674"/>
      <c r="Y27" s="674"/>
      <c r="Z27" s="674"/>
      <c r="AA27" s="674"/>
      <c r="AB27" s="292"/>
      <c r="AC27" s="292"/>
      <c r="AD27" s="63"/>
      <c r="AE27" s="63"/>
      <c r="AF27" s="63"/>
      <c r="AG27" s="63"/>
      <c r="AH27" s="63"/>
      <c r="AI27" s="63"/>
      <c r="AJ27" s="105"/>
      <c r="AK27" s="1"/>
    </row>
    <row r="28" spans="1:46" s="14" customFormat="1" ht="13.7" customHeight="1">
      <c r="A28" s="95"/>
      <c r="B28" s="674" t="s">
        <v>152</v>
      </c>
      <c r="C28" s="674"/>
      <c r="D28" s="674"/>
      <c r="E28" s="674"/>
      <c r="F28" s="674"/>
      <c r="G28" s="674"/>
      <c r="H28" s="674"/>
      <c r="I28" s="674"/>
      <c r="J28" s="674"/>
      <c r="K28" s="674"/>
      <c r="L28" s="674"/>
      <c r="M28" s="674"/>
      <c r="N28" s="674"/>
      <c r="O28" s="674"/>
      <c r="P28" s="674"/>
      <c r="Q28" s="674"/>
      <c r="R28" s="674"/>
      <c r="S28" s="674"/>
      <c r="T28" s="674"/>
      <c r="U28" s="674"/>
      <c r="V28" s="674"/>
      <c r="W28" s="674"/>
      <c r="X28" s="674"/>
      <c r="Y28" s="674"/>
      <c r="Z28" s="674"/>
      <c r="AA28" s="674"/>
      <c r="AB28" s="679">
        <v>611</v>
      </c>
      <c r="AC28" s="679"/>
      <c r="AD28" s="670"/>
      <c r="AE28" s="670"/>
      <c r="AF28" s="670"/>
      <c r="AG28" s="670"/>
      <c r="AH28" s="670"/>
      <c r="AI28" s="670"/>
      <c r="AJ28" s="105"/>
      <c r="AK28" s="2"/>
      <c r="AL28" s="71"/>
      <c r="AM28" s="71"/>
      <c r="AN28" s="71"/>
      <c r="AO28" s="71"/>
      <c r="AP28" s="71"/>
      <c r="AQ28" s="71"/>
      <c r="AR28" s="71"/>
      <c r="AS28" s="71"/>
      <c r="AT28" s="71"/>
    </row>
    <row r="29" spans="1:46" ht="3.2" customHeight="1">
      <c r="A29" s="180"/>
      <c r="B29" s="204"/>
      <c r="C29" s="204"/>
      <c r="D29" s="204"/>
      <c r="E29" s="150"/>
      <c r="F29" s="150"/>
      <c r="G29" s="150"/>
      <c r="H29" s="150"/>
      <c r="I29" s="204"/>
      <c r="J29" s="674"/>
      <c r="K29" s="674"/>
      <c r="L29" s="674"/>
      <c r="M29" s="674"/>
      <c r="N29" s="674"/>
      <c r="O29" s="674"/>
      <c r="P29" s="674"/>
      <c r="Q29" s="674"/>
      <c r="R29" s="674"/>
      <c r="S29" s="674"/>
      <c r="T29" s="674"/>
      <c r="U29" s="674"/>
      <c r="V29" s="674"/>
      <c r="W29" s="674"/>
      <c r="X29" s="674"/>
      <c r="Y29" s="674"/>
      <c r="Z29" s="674"/>
      <c r="AA29" s="674"/>
      <c r="AB29" s="292"/>
      <c r="AC29" s="292"/>
      <c r="AD29" s="63"/>
      <c r="AE29" s="63"/>
      <c r="AF29" s="63"/>
      <c r="AG29" s="63"/>
      <c r="AH29" s="63"/>
      <c r="AI29" s="63"/>
      <c r="AJ29" s="105"/>
      <c r="AK29" s="1"/>
    </row>
    <row r="30" spans="1:46" s="14" customFormat="1" ht="13.7" customHeight="1">
      <c r="A30" s="95"/>
      <c r="B30" s="674" t="s">
        <v>153</v>
      </c>
      <c r="C30" s="674"/>
      <c r="D30" s="674"/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674"/>
      <c r="P30" s="674"/>
      <c r="Q30" s="674"/>
      <c r="R30" s="674"/>
      <c r="S30" s="674"/>
      <c r="T30" s="674"/>
      <c r="U30" s="674"/>
      <c r="V30" s="674"/>
      <c r="W30" s="674"/>
      <c r="X30" s="674"/>
      <c r="Y30" s="674"/>
      <c r="Z30" s="674"/>
      <c r="AA30" s="674"/>
      <c r="AB30" s="679">
        <v>612</v>
      </c>
      <c r="AC30" s="679"/>
      <c r="AD30" s="670"/>
      <c r="AE30" s="670"/>
      <c r="AF30" s="670"/>
      <c r="AG30" s="670"/>
      <c r="AH30" s="670"/>
      <c r="AI30" s="670"/>
      <c r="AJ30" s="105"/>
      <c r="AK30" s="2"/>
      <c r="AL30" s="71"/>
      <c r="AM30" s="71"/>
      <c r="AN30" s="71"/>
      <c r="AO30" s="71"/>
      <c r="AP30" s="71"/>
      <c r="AQ30" s="71"/>
      <c r="AR30" s="71"/>
      <c r="AS30" s="71"/>
      <c r="AT30" s="71"/>
    </row>
    <row r="31" spans="1:46" ht="3.2" customHeight="1">
      <c r="A31" s="180"/>
      <c r="B31" s="92"/>
      <c r="C31" s="92"/>
      <c r="D31" s="92"/>
      <c r="E31" s="149"/>
      <c r="F31" s="149"/>
      <c r="G31" s="149"/>
      <c r="H31" s="149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293"/>
      <c r="AC31" s="293"/>
      <c r="AD31" s="166"/>
      <c r="AE31" s="166"/>
      <c r="AF31" s="166"/>
      <c r="AG31" s="166"/>
      <c r="AH31" s="166"/>
      <c r="AI31" s="166"/>
      <c r="AJ31" s="105"/>
      <c r="AK31" s="1"/>
    </row>
    <row r="32" spans="1:46" ht="3.2" customHeight="1">
      <c r="A32" s="180"/>
      <c r="B32" s="92"/>
      <c r="C32" s="92"/>
      <c r="D32" s="92"/>
      <c r="E32" s="149"/>
      <c r="F32" s="149"/>
      <c r="G32" s="149"/>
      <c r="H32" s="149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293"/>
      <c r="AC32" s="293"/>
      <c r="AD32" s="166"/>
      <c r="AE32" s="166"/>
      <c r="AF32" s="166"/>
      <c r="AG32" s="166"/>
      <c r="AH32" s="166"/>
      <c r="AI32" s="166"/>
      <c r="AJ32" s="105"/>
      <c r="AK32" s="1"/>
    </row>
    <row r="33" spans="1:46" ht="5.25" customHeight="1">
      <c r="A33" s="180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293"/>
      <c r="AC33" s="293"/>
      <c r="AD33" s="166"/>
      <c r="AE33" s="166"/>
      <c r="AF33" s="166"/>
      <c r="AG33" s="166"/>
      <c r="AH33" s="166"/>
      <c r="AI33" s="166"/>
      <c r="AJ33" s="105"/>
      <c r="AK33" s="206"/>
    </row>
    <row r="34" spans="1:46" s="15" customFormat="1" ht="14.25" customHeight="1">
      <c r="A34" s="201"/>
      <c r="B34" s="677" t="s">
        <v>154</v>
      </c>
      <c r="C34" s="677"/>
      <c r="D34" s="677"/>
      <c r="E34" s="677"/>
      <c r="F34" s="677"/>
      <c r="G34" s="677"/>
      <c r="H34" s="677"/>
      <c r="I34" s="677"/>
      <c r="J34" s="677"/>
      <c r="K34" s="677"/>
      <c r="L34" s="677"/>
      <c r="M34" s="677"/>
      <c r="N34" s="677"/>
      <c r="O34" s="677"/>
      <c r="P34" s="677"/>
      <c r="Q34" s="677"/>
      <c r="R34" s="677"/>
      <c r="S34" s="677"/>
      <c r="T34" s="677"/>
      <c r="U34" s="677"/>
      <c r="V34" s="677"/>
      <c r="W34" s="677"/>
      <c r="X34" s="677"/>
      <c r="Y34" s="677"/>
      <c r="Z34" s="677"/>
      <c r="AA34" s="677"/>
      <c r="AB34" s="668">
        <v>613</v>
      </c>
      <c r="AC34" s="669"/>
      <c r="AD34" s="665">
        <f>_601+_602+_603+_604+_605+_606+_607+_608+_609+_610+_611+_612</f>
        <v>0</v>
      </c>
      <c r="AE34" s="666"/>
      <c r="AF34" s="666"/>
      <c r="AG34" s="666"/>
      <c r="AH34" s="666"/>
      <c r="AI34" s="667"/>
      <c r="AJ34" s="105"/>
      <c r="AK34" s="207"/>
      <c r="AL34" s="69"/>
      <c r="AM34" s="69"/>
      <c r="AN34" s="69"/>
      <c r="AO34" s="69"/>
      <c r="AP34" s="69"/>
      <c r="AQ34" s="69"/>
      <c r="AR34" s="69"/>
      <c r="AS34" s="69"/>
      <c r="AT34" s="69"/>
    </row>
    <row r="35" spans="1:46" s="14" customFormat="1" ht="6" customHeight="1">
      <c r="A35" s="208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209"/>
      <c r="AK35" s="2"/>
      <c r="AL35" s="71"/>
      <c r="AM35" s="71"/>
      <c r="AN35" s="71"/>
      <c r="AO35" s="71"/>
      <c r="AP35" s="71"/>
      <c r="AQ35" s="71"/>
      <c r="AR35" s="71"/>
      <c r="AS35" s="71"/>
      <c r="AT35" s="71"/>
    </row>
    <row r="36" spans="1:46" s="14" customFormat="1" ht="5.25" customHeight="1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05"/>
      <c r="AK36" s="2"/>
      <c r="AL36" s="71"/>
      <c r="AM36" s="71"/>
      <c r="AN36" s="71"/>
      <c r="AO36" s="71"/>
      <c r="AP36" s="71"/>
      <c r="AQ36" s="71"/>
      <c r="AR36" s="71"/>
      <c r="AS36" s="71"/>
      <c r="AT36" s="71"/>
    </row>
    <row r="37" spans="1:46" s="307" customFormat="1" ht="12" customHeight="1">
      <c r="A37" s="903" t="s">
        <v>155</v>
      </c>
      <c r="B37" s="903"/>
      <c r="C37" s="903"/>
      <c r="D37" s="903"/>
      <c r="E37" s="903"/>
      <c r="F37" s="903"/>
      <c r="G37" s="903"/>
      <c r="H37" s="903"/>
      <c r="I37" s="903"/>
      <c r="J37" s="903"/>
      <c r="K37" s="903"/>
      <c r="L37" s="903"/>
      <c r="M37" s="903"/>
      <c r="N37" s="903"/>
      <c r="O37" s="903"/>
      <c r="P37" s="903"/>
      <c r="Q37" s="903"/>
      <c r="R37" s="903"/>
      <c r="S37" s="903"/>
      <c r="T37" s="903"/>
      <c r="U37" s="903"/>
      <c r="V37" s="9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4"/>
      <c r="AK37" s="305"/>
      <c r="AL37" s="306"/>
      <c r="AM37" s="306"/>
      <c r="AN37" s="306"/>
      <c r="AO37" s="306"/>
      <c r="AP37" s="306"/>
      <c r="AQ37" s="306"/>
      <c r="AR37" s="306"/>
      <c r="AS37" s="306"/>
      <c r="AT37" s="306"/>
    </row>
    <row r="38" spans="1:46" ht="14.25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193"/>
      <c r="AK38" s="1"/>
    </row>
    <row r="39" spans="1:46" ht="37.5" customHeight="1">
      <c r="A39" s="671" t="s">
        <v>156</v>
      </c>
      <c r="B39" s="672"/>
      <c r="C39" s="672"/>
      <c r="D39" s="672"/>
      <c r="E39" s="672"/>
      <c r="F39" s="672"/>
      <c r="G39" s="672"/>
      <c r="H39" s="672"/>
      <c r="I39" s="672"/>
      <c r="J39" s="672"/>
      <c r="K39" s="672"/>
      <c r="L39" s="672"/>
      <c r="M39" s="672"/>
      <c r="N39" s="672"/>
      <c r="O39" s="672"/>
      <c r="P39" s="672"/>
      <c r="Q39" s="672"/>
      <c r="R39" s="672"/>
      <c r="S39" s="672"/>
      <c r="T39" s="672"/>
      <c r="U39" s="672"/>
      <c r="V39" s="672"/>
      <c r="W39" s="672"/>
      <c r="X39" s="672"/>
      <c r="Y39" s="672"/>
      <c r="Z39" s="672"/>
      <c r="AA39" s="672"/>
      <c r="AB39" s="672"/>
      <c r="AC39" s="672"/>
      <c r="AD39" s="672"/>
      <c r="AE39" s="672"/>
      <c r="AF39" s="672"/>
      <c r="AG39" s="672"/>
      <c r="AH39" s="672"/>
      <c r="AI39" s="672"/>
      <c r="AJ39" s="673"/>
      <c r="AK39" s="1"/>
    </row>
    <row r="40" spans="1:46" ht="14.25" customHeight="1">
      <c r="A40" s="907" t="s">
        <v>157</v>
      </c>
      <c r="B40" s="908"/>
      <c r="C40" s="908"/>
      <c r="D40" s="908"/>
      <c r="E40" s="908"/>
      <c r="F40" s="908"/>
      <c r="G40" s="908"/>
      <c r="H40" s="908"/>
      <c r="I40" s="908"/>
      <c r="J40" s="908"/>
      <c r="K40" s="908"/>
      <c r="L40" s="908"/>
      <c r="M40" s="908"/>
      <c r="N40" s="908"/>
      <c r="O40" s="908"/>
      <c r="P40" s="908"/>
      <c r="Q40" s="908"/>
      <c r="R40" s="908"/>
      <c r="S40" s="908"/>
      <c r="T40" s="908"/>
      <c r="U40" s="908"/>
      <c r="V40" s="908"/>
      <c r="W40" s="908"/>
      <c r="X40" s="908"/>
      <c r="Y40" s="908"/>
      <c r="Z40" s="908"/>
      <c r="AA40" s="908"/>
      <c r="AB40" s="908"/>
      <c r="AC40" s="909"/>
      <c r="AD40" s="662" t="s">
        <v>141</v>
      </c>
      <c r="AE40" s="663"/>
      <c r="AF40" s="663"/>
      <c r="AG40" s="663"/>
      <c r="AH40" s="663"/>
      <c r="AI40" s="664"/>
      <c r="AJ40" s="197"/>
      <c r="AK40" s="1"/>
    </row>
    <row r="41" spans="1:46" ht="14.25" customHeight="1">
      <c r="A41" s="210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211"/>
      <c r="M41" s="211"/>
      <c r="N41" s="211"/>
      <c r="O41" s="211"/>
      <c r="P41" s="211"/>
      <c r="Q41" s="211"/>
      <c r="R41" s="212"/>
      <c r="S41" s="212"/>
      <c r="T41" s="212"/>
      <c r="U41" s="212"/>
      <c r="V41" s="213"/>
      <c r="W41" s="213"/>
      <c r="X41" s="213"/>
      <c r="Y41" s="213"/>
      <c r="Z41" s="213"/>
      <c r="AA41" s="213"/>
      <c r="AB41" s="213"/>
      <c r="AC41" s="213"/>
      <c r="AD41" s="214"/>
      <c r="AE41" s="214"/>
      <c r="AF41" s="214"/>
      <c r="AG41" s="214"/>
      <c r="AH41" s="214"/>
      <c r="AI41" s="215"/>
      <c r="AJ41" s="216"/>
      <c r="AK41" s="1"/>
    </row>
    <row r="42" spans="1:46" ht="14.25" customHeight="1">
      <c r="A42" s="201"/>
      <c r="B42" s="674" t="s">
        <v>158</v>
      </c>
      <c r="C42" s="674"/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674"/>
      <c r="T42" s="674"/>
      <c r="U42" s="674"/>
      <c r="V42" s="674"/>
      <c r="W42" s="674"/>
      <c r="X42" s="674"/>
      <c r="Y42" s="674"/>
      <c r="Z42" s="674"/>
      <c r="AA42" s="674"/>
      <c r="AB42" s="675">
        <v>701</v>
      </c>
      <c r="AC42" s="675"/>
      <c r="AD42" s="670"/>
      <c r="AE42" s="670"/>
      <c r="AF42" s="670"/>
      <c r="AG42" s="670"/>
      <c r="AH42" s="670"/>
      <c r="AI42" s="670"/>
      <c r="AJ42" s="105"/>
      <c r="AK42" s="1"/>
    </row>
    <row r="43" spans="1:46" ht="14.25" customHeight="1">
      <c r="A43" s="95"/>
      <c r="B43" s="674" t="s">
        <v>159</v>
      </c>
      <c r="C43" s="674"/>
      <c r="D43" s="674"/>
      <c r="E43" s="674"/>
      <c r="F43" s="674"/>
      <c r="G43" s="674"/>
      <c r="H43" s="674"/>
      <c r="I43" s="674"/>
      <c r="J43" s="674"/>
      <c r="K43" s="674"/>
      <c r="L43" s="674"/>
      <c r="M43" s="674"/>
      <c r="N43" s="674"/>
      <c r="O43" s="674"/>
      <c r="P43" s="674"/>
      <c r="Q43" s="674"/>
      <c r="R43" s="674"/>
      <c r="S43" s="674"/>
      <c r="T43" s="674"/>
      <c r="U43" s="674"/>
      <c r="V43" s="674"/>
      <c r="W43" s="674"/>
      <c r="X43" s="674"/>
      <c r="Y43" s="674"/>
      <c r="Z43" s="674"/>
      <c r="AA43" s="674"/>
      <c r="AB43" s="675">
        <v>702</v>
      </c>
      <c r="AC43" s="675"/>
      <c r="AD43" s="670"/>
      <c r="AE43" s="670"/>
      <c r="AF43" s="670"/>
      <c r="AG43" s="670"/>
      <c r="AH43" s="670"/>
      <c r="AI43" s="670"/>
      <c r="AJ43" s="105"/>
      <c r="AK43" s="1"/>
    </row>
    <row r="44" spans="1:46" ht="14.25" customHeight="1">
      <c r="A44" s="95"/>
      <c r="B44" s="674" t="s">
        <v>160</v>
      </c>
      <c r="C44" s="674"/>
      <c r="D44" s="674"/>
      <c r="E44" s="674"/>
      <c r="F44" s="674"/>
      <c r="G44" s="674"/>
      <c r="H44" s="674"/>
      <c r="I44" s="674"/>
      <c r="J44" s="674"/>
      <c r="K44" s="674"/>
      <c r="L44" s="674"/>
      <c r="M44" s="674"/>
      <c r="N44" s="674"/>
      <c r="O44" s="674"/>
      <c r="P44" s="674"/>
      <c r="Q44" s="674"/>
      <c r="R44" s="674"/>
      <c r="S44" s="674"/>
      <c r="T44" s="674"/>
      <c r="U44" s="674"/>
      <c r="V44" s="674"/>
      <c r="W44" s="674"/>
      <c r="X44" s="674"/>
      <c r="Y44" s="674"/>
      <c r="Z44" s="674"/>
      <c r="AA44" s="674"/>
      <c r="AB44" s="675">
        <v>703</v>
      </c>
      <c r="AC44" s="675"/>
      <c r="AD44" s="670"/>
      <c r="AE44" s="670"/>
      <c r="AF44" s="670"/>
      <c r="AG44" s="670"/>
      <c r="AH44" s="670"/>
      <c r="AI44" s="670"/>
      <c r="AJ44" s="105"/>
      <c r="AK44" s="1"/>
    </row>
    <row r="45" spans="1:46">
      <c r="A45" s="95"/>
      <c r="B45" s="677" t="s">
        <v>154</v>
      </c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U45" s="677"/>
      <c r="V45" s="677"/>
      <c r="W45" s="677"/>
      <c r="X45" s="677"/>
      <c r="Y45" s="677"/>
      <c r="Z45" s="677"/>
      <c r="AA45" s="677"/>
      <c r="AB45" s="678">
        <v>704</v>
      </c>
      <c r="AC45" s="678"/>
      <c r="AD45" s="599">
        <f>_701+_702+_703</f>
        <v>0</v>
      </c>
      <c r="AE45" s="600"/>
      <c r="AF45" s="600"/>
      <c r="AG45" s="600"/>
      <c r="AH45" s="600"/>
      <c r="AI45" s="601"/>
      <c r="AJ45" s="105"/>
      <c r="AK45" s="1"/>
    </row>
    <row r="46" spans="1:46" ht="10.5" customHeight="1">
      <c r="A46" s="208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209"/>
      <c r="AK46" s="1"/>
    </row>
    <row r="47" spans="1:46">
      <c r="A47" s="149" t="s">
        <v>155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1"/>
      <c r="AK47" s="1"/>
    </row>
    <row r="48" spans="1:46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145"/>
      <c r="Z48" s="676"/>
      <c r="AA48" s="676"/>
      <c r="AB48" s="676"/>
      <c r="AC48" s="676"/>
      <c r="AD48" s="676"/>
      <c r="AE48" s="676"/>
      <c r="AF48" s="217"/>
      <c r="AG48" s="217"/>
      <c r="AH48" s="217"/>
      <c r="AI48" s="145"/>
      <c r="AJ48" s="145"/>
      <c r="AK48" s="145"/>
      <c r="AL48" s="78"/>
    </row>
    <row r="49" spans="1:38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185"/>
      <c r="Z49" s="676"/>
      <c r="AA49" s="676"/>
      <c r="AB49" s="676"/>
      <c r="AC49" s="676"/>
      <c r="AD49" s="676"/>
      <c r="AE49" s="676"/>
      <c r="AF49" s="92"/>
      <c r="AG49" s="92"/>
      <c r="AH49" s="92"/>
      <c r="AI49" s="185"/>
      <c r="AJ49" s="185"/>
      <c r="AK49" s="185"/>
      <c r="AL49" s="77"/>
    </row>
    <row r="50" spans="1:38">
      <c r="AJ50" s="20"/>
    </row>
    <row r="51" spans="1:38">
      <c r="AJ51" s="20"/>
    </row>
    <row r="52" spans="1:38">
      <c r="AJ52" s="20"/>
    </row>
    <row r="53" spans="1:38">
      <c r="AJ53" s="20"/>
    </row>
    <row r="54" spans="1:38">
      <c r="AJ54" s="20"/>
    </row>
    <row r="55" spans="1:38">
      <c r="AJ55" s="20"/>
    </row>
    <row r="56" spans="1:38">
      <c r="AJ56" s="20"/>
    </row>
    <row r="57" spans="1:38">
      <c r="AJ57" s="20"/>
    </row>
    <row r="58" spans="1:38">
      <c r="AJ58" s="20"/>
    </row>
    <row r="59" spans="1:38">
      <c r="AJ59" s="20"/>
    </row>
    <row r="60" spans="1:38">
      <c r="AJ60" s="20"/>
    </row>
    <row r="61" spans="1:38">
      <c r="AJ61" s="20"/>
    </row>
    <row r="62" spans="1:38">
      <c r="AJ62" s="20"/>
    </row>
    <row r="63" spans="1:38">
      <c r="AJ63" s="20"/>
    </row>
    <row r="64" spans="1:38">
      <c r="AJ64" s="20"/>
    </row>
    <row r="65" spans="36:36">
      <c r="AJ65" s="20"/>
    </row>
    <row r="66" spans="36:36">
      <c r="AJ66" s="20"/>
    </row>
    <row r="67" spans="36:36">
      <c r="AJ67" s="20"/>
    </row>
    <row r="68" spans="36:36">
      <c r="AJ68" s="20"/>
    </row>
    <row r="69" spans="36:36">
      <c r="AJ69" s="20"/>
    </row>
    <row r="70" spans="36:36">
      <c r="AJ70" s="20"/>
    </row>
    <row r="71" spans="36:36">
      <c r="AJ71" s="20"/>
    </row>
    <row r="72" spans="36:36">
      <c r="AJ72" s="20"/>
    </row>
    <row r="73" spans="36:36">
      <c r="AJ73" s="20"/>
    </row>
    <row r="74" spans="36:36">
      <c r="AJ74" s="20"/>
    </row>
    <row r="75" spans="36:36">
      <c r="AJ75" s="20"/>
    </row>
    <row r="76" spans="36:36">
      <c r="AJ76" s="20"/>
    </row>
    <row r="77" spans="36:36">
      <c r="AJ77" s="20"/>
    </row>
    <row r="78" spans="36:36">
      <c r="AJ78" s="20"/>
    </row>
    <row r="79" spans="36:36">
      <c r="AJ79" s="20"/>
    </row>
    <row r="80" spans="36:36">
      <c r="AJ80" s="20"/>
    </row>
    <row r="81" spans="36:36">
      <c r="AJ81" s="20"/>
    </row>
    <row r="82" spans="36:36">
      <c r="AJ82" s="20"/>
    </row>
    <row r="83" spans="36:36">
      <c r="AJ83" s="20"/>
    </row>
    <row r="84" spans="36:36">
      <c r="AJ84" s="20"/>
    </row>
    <row r="85" spans="36:36">
      <c r="AJ85" s="20"/>
    </row>
    <row r="86" spans="36:36">
      <c r="AJ86" s="20"/>
    </row>
    <row r="87" spans="36:36">
      <c r="AJ87" s="20"/>
    </row>
    <row r="88" spans="36:36">
      <c r="AJ88" s="20"/>
    </row>
    <row r="89" spans="36:36">
      <c r="AJ89" s="20"/>
    </row>
    <row r="90" spans="36:36">
      <c r="AJ90" s="20"/>
    </row>
    <row r="91" spans="36:36">
      <c r="AJ91" s="20"/>
    </row>
    <row r="92" spans="36:36">
      <c r="AJ92" s="20"/>
    </row>
    <row r="93" spans="36:36">
      <c r="AJ93" s="20"/>
    </row>
    <row r="94" spans="36:36">
      <c r="AJ94" s="20"/>
    </row>
    <row r="95" spans="36:36">
      <c r="AJ95" s="20"/>
    </row>
    <row r="96" spans="36:36">
      <c r="AJ96" s="20"/>
    </row>
    <row r="97" spans="36:36">
      <c r="AJ97" s="20"/>
    </row>
    <row r="98" spans="36:36">
      <c r="AJ98" s="20"/>
    </row>
    <row r="99" spans="36:36">
      <c r="AJ99" s="20"/>
    </row>
    <row r="100" spans="36:36">
      <c r="AJ100" s="20"/>
    </row>
    <row r="101" spans="36:36">
      <c r="AJ101" s="20"/>
    </row>
    <row r="102" spans="36:36">
      <c r="AJ102" s="20"/>
    </row>
    <row r="103" spans="36:36">
      <c r="AJ103" s="20"/>
    </row>
    <row r="104" spans="36:36">
      <c r="AJ104" s="20"/>
    </row>
    <row r="105" spans="36:36">
      <c r="AJ105" s="20"/>
    </row>
    <row r="106" spans="36:36">
      <c r="AJ106" s="20"/>
    </row>
    <row r="107" spans="36:36">
      <c r="AJ107" s="20"/>
    </row>
    <row r="108" spans="36:36">
      <c r="AJ108" s="20"/>
    </row>
    <row r="109" spans="36:36">
      <c r="AJ109" s="20"/>
    </row>
    <row r="110" spans="36:36">
      <c r="AJ110" s="20"/>
    </row>
    <row r="111" spans="36:36">
      <c r="AJ111" s="20"/>
    </row>
    <row r="112" spans="36:36">
      <c r="AJ112" s="20"/>
    </row>
    <row r="113" spans="36:36">
      <c r="AJ113" s="20"/>
    </row>
    <row r="114" spans="36:36">
      <c r="AJ114" s="20"/>
    </row>
    <row r="115" spans="36:36">
      <c r="AJ115" s="20"/>
    </row>
    <row r="116" spans="36:36">
      <c r="AJ116" s="20"/>
    </row>
    <row r="117" spans="36:36">
      <c r="AJ117" s="20"/>
    </row>
    <row r="118" spans="36:36">
      <c r="AJ118" s="20"/>
    </row>
    <row r="119" spans="36:36">
      <c r="AJ119" s="20"/>
    </row>
    <row r="120" spans="36:36">
      <c r="AJ120" s="20"/>
    </row>
    <row r="121" spans="36:36">
      <c r="AJ121" s="20"/>
    </row>
    <row r="122" spans="36:36">
      <c r="AJ122" s="20"/>
    </row>
    <row r="123" spans="36:36">
      <c r="AJ123" s="20"/>
    </row>
    <row r="124" spans="36:36">
      <c r="AJ124" s="20"/>
    </row>
    <row r="125" spans="36:36">
      <c r="AJ125" s="20"/>
    </row>
    <row r="126" spans="36:36">
      <c r="AJ126" s="20"/>
    </row>
    <row r="127" spans="36:36">
      <c r="AJ127" s="20"/>
    </row>
    <row r="128" spans="36:36">
      <c r="AJ128" s="20"/>
    </row>
    <row r="129" spans="36:36">
      <c r="AJ129" s="20"/>
    </row>
    <row r="130" spans="36:36">
      <c r="AJ130" s="20"/>
    </row>
    <row r="131" spans="36:36">
      <c r="AJ131" s="20"/>
    </row>
    <row r="132" spans="36:36">
      <c r="AJ132" s="20"/>
    </row>
    <row r="133" spans="36:36">
      <c r="AJ133" s="20"/>
    </row>
    <row r="134" spans="36:36">
      <c r="AJ134" s="20"/>
    </row>
    <row r="135" spans="36:36">
      <c r="AJ135" s="20"/>
    </row>
    <row r="136" spans="36:36">
      <c r="AJ136" s="20"/>
    </row>
    <row r="137" spans="36:36">
      <c r="AJ137" s="20"/>
    </row>
    <row r="138" spans="36:36">
      <c r="AJ138" s="20"/>
    </row>
    <row r="139" spans="36:36">
      <c r="AJ139" s="20"/>
    </row>
    <row r="140" spans="36:36">
      <c r="AJ140" s="20"/>
    </row>
    <row r="141" spans="36:36">
      <c r="AJ141" s="20"/>
    </row>
    <row r="142" spans="36:36">
      <c r="AJ142" s="20"/>
    </row>
    <row r="143" spans="36:36">
      <c r="AJ143" s="20"/>
    </row>
    <row r="144" spans="36:36">
      <c r="AJ144" s="20"/>
    </row>
    <row r="145" spans="36:36">
      <c r="AJ145" s="20"/>
    </row>
    <row r="146" spans="36:36">
      <c r="AJ146" s="20"/>
    </row>
    <row r="147" spans="36:36">
      <c r="AJ147" s="20"/>
    </row>
    <row r="148" spans="36:36">
      <c r="AJ148" s="20"/>
    </row>
    <row r="149" spans="36:36">
      <c r="AJ149" s="20"/>
    </row>
    <row r="150" spans="36:36">
      <c r="AJ150" s="20"/>
    </row>
    <row r="151" spans="36:36">
      <c r="AJ151" s="20"/>
    </row>
    <row r="152" spans="36:36">
      <c r="AJ152" s="20"/>
    </row>
    <row r="153" spans="36:36">
      <c r="AJ153" s="20"/>
    </row>
    <row r="154" spans="36:36">
      <c r="AJ154" s="20"/>
    </row>
    <row r="155" spans="36:36">
      <c r="AJ155" s="20"/>
    </row>
    <row r="156" spans="36:36">
      <c r="AJ156" s="20"/>
    </row>
    <row r="157" spans="36:36">
      <c r="AJ157" s="20"/>
    </row>
    <row r="158" spans="36:36">
      <c r="AJ158" s="20"/>
    </row>
    <row r="159" spans="36:36">
      <c r="AJ159" s="20"/>
    </row>
    <row r="160" spans="36:36">
      <c r="AJ160" s="20"/>
    </row>
    <row r="161" spans="36:36">
      <c r="AJ161" s="20"/>
    </row>
    <row r="162" spans="36:36">
      <c r="AJ162" s="20"/>
    </row>
    <row r="163" spans="36:36">
      <c r="AJ163" s="20"/>
    </row>
    <row r="164" spans="36:36">
      <c r="AJ164" s="20"/>
    </row>
    <row r="165" spans="36:36">
      <c r="AJ165" s="20"/>
    </row>
    <row r="166" spans="36:36">
      <c r="AJ166" s="20"/>
    </row>
    <row r="167" spans="36:36">
      <c r="AJ167" s="20"/>
    </row>
    <row r="168" spans="36:36">
      <c r="AJ168" s="20"/>
    </row>
    <row r="169" spans="36:36">
      <c r="AJ169" s="20"/>
    </row>
    <row r="170" spans="36:36">
      <c r="AJ170" s="20"/>
    </row>
    <row r="171" spans="36:36">
      <c r="AJ171" s="20"/>
    </row>
    <row r="172" spans="36:36">
      <c r="AJ172" s="20"/>
    </row>
    <row r="173" spans="36:36">
      <c r="AJ173" s="20"/>
    </row>
    <row r="174" spans="36:36">
      <c r="AJ174" s="20"/>
    </row>
    <row r="175" spans="36:36">
      <c r="AJ175" s="20"/>
    </row>
    <row r="176" spans="36:36">
      <c r="AJ176" s="20"/>
    </row>
    <row r="177" spans="36:36">
      <c r="AJ177" s="20"/>
    </row>
    <row r="178" spans="36:36">
      <c r="AJ178" s="20"/>
    </row>
    <row r="179" spans="36:36">
      <c r="AJ179" s="20"/>
    </row>
    <row r="180" spans="36:36">
      <c r="AJ180" s="20"/>
    </row>
    <row r="181" spans="36:36">
      <c r="AJ181" s="20"/>
    </row>
    <row r="182" spans="36:36">
      <c r="AJ182" s="20"/>
    </row>
    <row r="183" spans="36:36">
      <c r="AJ183" s="20"/>
    </row>
    <row r="184" spans="36:36">
      <c r="AJ184" s="20"/>
    </row>
    <row r="185" spans="36:36">
      <c r="AJ185" s="20"/>
    </row>
    <row r="186" spans="36:36">
      <c r="AJ186" s="20"/>
    </row>
    <row r="187" spans="36:36">
      <c r="AJ187" s="20"/>
    </row>
    <row r="188" spans="36:36">
      <c r="AJ188" s="20"/>
    </row>
    <row r="189" spans="36:36">
      <c r="AJ189" s="20"/>
    </row>
    <row r="190" spans="36:36">
      <c r="AJ190" s="20"/>
    </row>
    <row r="191" spans="36:36">
      <c r="AJ191" s="20"/>
    </row>
    <row r="192" spans="36:36">
      <c r="AJ192" s="20"/>
    </row>
    <row r="193" spans="36:36">
      <c r="AJ193" s="20"/>
    </row>
    <row r="194" spans="36:36">
      <c r="AJ194" s="20"/>
    </row>
    <row r="195" spans="36:36">
      <c r="AJ195" s="20"/>
    </row>
    <row r="196" spans="36:36">
      <c r="AJ196" s="20"/>
    </row>
    <row r="197" spans="36:36">
      <c r="AJ197" s="20"/>
    </row>
    <row r="198" spans="36:36">
      <c r="AJ198" s="20"/>
    </row>
    <row r="199" spans="36:36">
      <c r="AJ199" s="20"/>
    </row>
    <row r="200" spans="36:36">
      <c r="AJ200" s="20"/>
    </row>
    <row r="201" spans="36:36">
      <c r="AJ201" s="20"/>
    </row>
    <row r="202" spans="36:36">
      <c r="AJ202" s="20"/>
    </row>
    <row r="203" spans="36:36">
      <c r="AJ203" s="20"/>
    </row>
    <row r="204" spans="36:36">
      <c r="AJ204" s="20"/>
    </row>
    <row r="205" spans="36:36">
      <c r="AJ205" s="20"/>
    </row>
    <row r="206" spans="36:36">
      <c r="AJ206" s="20"/>
    </row>
    <row r="207" spans="36:36">
      <c r="AJ207" s="20"/>
    </row>
    <row r="208" spans="36:36">
      <c r="AJ208" s="20"/>
    </row>
    <row r="209" spans="36:36">
      <c r="AJ209" s="20"/>
    </row>
    <row r="210" spans="36:36">
      <c r="AJ210" s="20"/>
    </row>
    <row r="211" spans="36:36">
      <c r="AJ211" s="20"/>
    </row>
    <row r="212" spans="36:36">
      <c r="AJ212" s="20"/>
    </row>
    <row r="213" spans="36:36">
      <c r="AJ213" s="20"/>
    </row>
    <row r="214" spans="36:36">
      <c r="AJ214" s="20"/>
    </row>
    <row r="215" spans="36:36">
      <c r="AJ215" s="20"/>
    </row>
    <row r="216" spans="36:36">
      <c r="AJ216" s="20"/>
    </row>
    <row r="217" spans="36:36">
      <c r="AJ217" s="20"/>
    </row>
    <row r="218" spans="36:36">
      <c r="AJ218" s="20"/>
    </row>
    <row r="219" spans="36:36">
      <c r="AJ219" s="20"/>
    </row>
    <row r="220" spans="36:36">
      <c r="AJ220" s="20"/>
    </row>
    <row r="221" spans="36:36">
      <c r="AJ221" s="20"/>
    </row>
    <row r="222" spans="36:36">
      <c r="AJ222" s="20"/>
    </row>
    <row r="223" spans="36:36">
      <c r="AJ223" s="20"/>
    </row>
    <row r="224" spans="36:36">
      <c r="AJ224" s="20"/>
    </row>
    <row r="225" spans="36:36">
      <c r="AJ225" s="20"/>
    </row>
    <row r="226" spans="36:36">
      <c r="AJ226" s="20"/>
    </row>
    <row r="227" spans="36:36">
      <c r="AJ227" s="20"/>
    </row>
    <row r="228" spans="36:36">
      <c r="AJ228" s="20"/>
    </row>
    <row r="229" spans="36:36">
      <c r="AJ229" s="20"/>
    </row>
    <row r="230" spans="36:36">
      <c r="AJ230" s="20"/>
    </row>
    <row r="231" spans="36:36">
      <c r="AJ231" s="20"/>
    </row>
    <row r="232" spans="36:36">
      <c r="AJ232" s="20"/>
    </row>
    <row r="233" spans="36:36">
      <c r="AJ233" s="20"/>
    </row>
    <row r="234" spans="36:36">
      <c r="AJ234" s="20"/>
    </row>
    <row r="235" spans="36:36">
      <c r="AJ235" s="20"/>
    </row>
    <row r="236" spans="36:36">
      <c r="AJ236" s="20"/>
    </row>
    <row r="237" spans="36:36">
      <c r="AJ237" s="20"/>
    </row>
    <row r="238" spans="36:36">
      <c r="AJ238" s="20"/>
    </row>
    <row r="239" spans="36:36">
      <c r="AJ239" s="20"/>
    </row>
    <row r="240" spans="36:36">
      <c r="AJ240" s="20"/>
    </row>
    <row r="241" spans="36:36">
      <c r="AJ241" s="20"/>
    </row>
    <row r="242" spans="36:36">
      <c r="AJ242" s="20"/>
    </row>
    <row r="243" spans="36:36">
      <c r="AJ243" s="20"/>
    </row>
    <row r="244" spans="36:36">
      <c r="AJ244" s="20"/>
    </row>
    <row r="245" spans="36:36">
      <c r="AJ245" s="20"/>
    </row>
    <row r="246" spans="36:36">
      <c r="AJ246" s="20"/>
    </row>
    <row r="247" spans="36:36">
      <c r="AJ247" s="20"/>
    </row>
    <row r="248" spans="36:36">
      <c r="AJ248" s="20"/>
    </row>
    <row r="249" spans="36:36">
      <c r="AJ249" s="20"/>
    </row>
    <row r="250" spans="36:36">
      <c r="AJ250" s="20"/>
    </row>
    <row r="251" spans="36:36">
      <c r="AJ251" s="20"/>
    </row>
    <row r="252" spans="36:36">
      <c r="AJ252" s="20"/>
    </row>
    <row r="253" spans="36:36">
      <c r="AJ253" s="20"/>
    </row>
    <row r="254" spans="36:36">
      <c r="AJ254" s="20"/>
    </row>
    <row r="255" spans="36:36">
      <c r="AJ255" s="20"/>
    </row>
    <row r="256" spans="36:36">
      <c r="AJ256" s="20"/>
    </row>
    <row r="257" spans="36:36">
      <c r="AJ257" s="20"/>
    </row>
    <row r="258" spans="36:36">
      <c r="AJ258" s="20"/>
    </row>
    <row r="259" spans="36:36">
      <c r="AJ259" s="20"/>
    </row>
    <row r="260" spans="36:36">
      <c r="AJ260" s="20"/>
    </row>
    <row r="261" spans="36:36">
      <c r="AJ261" s="20"/>
    </row>
    <row r="262" spans="36:36">
      <c r="AJ262" s="20"/>
    </row>
    <row r="263" spans="36:36">
      <c r="AJ263" s="20"/>
    </row>
    <row r="264" spans="36:36">
      <c r="AJ264" s="20"/>
    </row>
    <row r="265" spans="36:36">
      <c r="AJ265" s="20"/>
    </row>
    <row r="266" spans="36:36">
      <c r="AJ266" s="20"/>
    </row>
    <row r="267" spans="36:36">
      <c r="AJ267" s="20"/>
    </row>
    <row r="268" spans="36:36">
      <c r="AJ268" s="20"/>
    </row>
    <row r="269" spans="36:36">
      <c r="AJ269" s="20"/>
    </row>
    <row r="270" spans="36:36">
      <c r="AJ270" s="20"/>
    </row>
    <row r="271" spans="36:36">
      <c r="AJ271" s="20"/>
    </row>
    <row r="272" spans="36:36">
      <c r="AJ272" s="20"/>
    </row>
    <row r="273" spans="36:36">
      <c r="AJ273" s="20"/>
    </row>
    <row r="274" spans="36:36">
      <c r="AJ274" s="20"/>
    </row>
    <row r="275" spans="36:36">
      <c r="AJ275" s="20"/>
    </row>
    <row r="276" spans="36:36">
      <c r="AJ276" s="20"/>
    </row>
    <row r="277" spans="36:36">
      <c r="AJ277" s="20"/>
    </row>
    <row r="278" spans="36:36">
      <c r="AJ278" s="20"/>
    </row>
    <row r="279" spans="36:36">
      <c r="AJ279" s="20"/>
    </row>
    <row r="280" spans="36:36">
      <c r="AJ280" s="20"/>
    </row>
    <row r="281" spans="36:36">
      <c r="AJ281" s="20"/>
    </row>
    <row r="282" spans="36:36">
      <c r="AJ282" s="20"/>
    </row>
    <row r="283" spans="36:36">
      <c r="AJ283" s="20"/>
    </row>
    <row r="284" spans="36:36">
      <c r="AJ284" s="20"/>
    </row>
    <row r="285" spans="36:36">
      <c r="AJ285" s="20"/>
    </row>
    <row r="286" spans="36:36">
      <c r="AJ286" s="20"/>
    </row>
    <row r="287" spans="36:36">
      <c r="AJ287" s="20"/>
    </row>
    <row r="288" spans="36:36">
      <c r="AJ288" s="20"/>
    </row>
    <row r="289" spans="36:36">
      <c r="AJ289" s="20"/>
    </row>
    <row r="290" spans="36:36">
      <c r="AJ290" s="20"/>
    </row>
    <row r="291" spans="36:36">
      <c r="AJ291" s="20"/>
    </row>
    <row r="292" spans="36:36">
      <c r="AJ292" s="20"/>
    </row>
    <row r="293" spans="36:36">
      <c r="AJ293" s="20"/>
    </row>
    <row r="294" spans="36:36">
      <c r="AJ294" s="20"/>
    </row>
    <row r="295" spans="36:36">
      <c r="AJ295" s="20"/>
    </row>
    <row r="296" spans="36:36">
      <c r="AJ296" s="20"/>
    </row>
    <row r="297" spans="36:36">
      <c r="AJ297" s="20"/>
    </row>
    <row r="298" spans="36:36">
      <c r="AJ298" s="20"/>
    </row>
    <row r="299" spans="36:36">
      <c r="AJ299" s="20"/>
    </row>
    <row r="300" spans="36:36">
      <c r="AJ300" s="20"/>
    </row>
    <row r="301" spans="36:36">
      <c r="AJ301" s="20"/>
    </row>
    <row r="302" spans="36:36">
      <c r="AJ302" s="20"/>
    </row>
    <row r="303" spans="36:36">
      <c r="AJ303" s="20"/>
    </row>
    <row r="304" spans="36:36">
      <c r="AJ304" s="20"/>
    </row>
    <row r="305" spans="36:36">
      <c r="AJ305" s="20"/>
    </row>
    <row r="306" spans="36:36">
      <c r="AJ306" s="20"/>
    </row>
    <row r="307" spans="36:36">
      <c r="AJ307" s="20"/>
    </row>
    <row r="308" spans="36:36">
      <c r="AJ308" s="20"/>
    </row>
    <row r="309" spans="36:36">
      <c r="AJ309" s="20"/>
    </row>
    <row r="310" spans="36:36">
      <c r="AJ310" s="20"/>
    </row>
    <row r="311" spans="36:36">
      <c r="AJ311" s="20"/>
    </row>
    <row r="312" spans="36:36">
      <c r="AJ312" s="20"/>
    </row>
    <row r="313" spans="36:36">
      <c r="AJ313" s="20"/>
    </row>
    <row r="314" spans="36:36">
      <c r="AJ314" s="20"/>
    </row>
    <row r="315" spans="36:36">
      <c r="AJ315" s="20"/>
    </row>
    <row r="316" spans="36:36">
      <c r="AJ316" s="20"/>
    </row>
    <row r="317" spans="36:36">
      <c r="AJ317" s="20"/>
    </row>
    <row r="318" spans="36:36">
      <c r="AJ318" s="20"/>
    </row>
    <row r="319" spans="36:36">
      <c r="AJ319" s="20"/>
    </row>
    <row r="320" spans="36:36">
      <c r="AJ320" s="20"/>
    </row>
    <row r="321" spans="36:36">
      <c r="AJ321" s="20"/>
    </row>
    <row r="322" spans="36:36">
      <c r="AJ322" s="20"/>
    </row>
    <row r="323" spans="36:36">
      <c r="AJ323" s="20"/>
    </row>
    <row r="324" spans="36:36">
      <c r="AJ324" s="20"/>
    </row>
    <row r="325" spans="36:36">
      <c r="AJ325" s="20"/>
    </row>
    <row r="326" spans="36:36">
      <c r="AJ326" s="20"/>
    </row>
    <row r="327" spans="36:36">
      <c r="AJ327" s="20"/>
    </row>
    <row r="328" spans="36:36">
      <c r="AJ328" s="20"/>
    </row>
    <row r="329" spans="36:36">
      <c r="AJ329" s="20"/>
    </row>
    <row r="330" spans="36:36">
      <c r="AJ330" s="20"/>
    </row>
    <row r="331" spans="36:36">
      <c r="AJ331" s="20"/>
    </row>
    <row r="332" spans="36:36">
      <c r="AJ332" s="20"/>
    </row>
    <row r="333" spans="36:36">
      <c r="AJ333" s="20"/>
    </row>
    <row r="334" spans="36:36">
      <c r="AJ334" s="20"/>
    </row>
    <row r="335" spans="36:36">
      <c r="AJ335" s="20"/>
    </row>
    <row r="336" spans="36:36">
      <c r="AJ336" s="20"/>
    </row>
    <row r="337" spans="36:36">
      <c r="AJ337" s="20"/>
    </row>
    <row r="338" spans="36:36">
      <c r="AJ338" s="20"/>
    </row>
    <row r="339" spans="36:36">
      <c r="AJ339" s="20"/>
    </row>
    <row r="340" spans="36:36">
      <c r="AJ340" s="20"/>
    </row>
    <row r="341" spans="36:36">
      <c r="AJ341" s="20"/>
    </row>
    <row r="342" spans="36:36">
      <c r="AJ342" s="20"/>
    </row>
    <row r="343" spans="36:36">
      <c r="AJ343" s="20"/>
    </row>
    <row r="344" spans="36:36">
      <c r="AJ344" s="20"/>
    </row>
    <row r="345" spans="36:36">
      <c r="AJ345" s="20"/>
    </row>
    <row r="346" spans="36:36">
      <c r="AJ346" s="20"/>
    </row>
    <row r="347" spans="36:36">
      <c r="AJ347" s="20"/>
    </row>
    <row r="348" spans="36:36">
      <c r="AJ348" s="20"/>
    </row>
    <row r="349" spans="36:36">
      <c r="AJ349" s="20"/>
    </row>
    <row r="350" spans="36:36">
      <c r="AJ350" s="20"/>
    </row>
    <row r="351" spans="36:36">
      <c r="AJ351" s="20"/>
    </row>
    <row r="352" spans="36:36">
      <c r="AJ352" s="20"/>
    </row>
    <row r="353" spans="36:36">
      <c r="AJ353" s="20"/>
    </row>
    <row r="354" spans="36:36">
      <c r="AJ354" s="20"/>
    </row>
    <row r="355" spans="36:36">
      <c r="AJ355" s="20"/>
    </row>
    <row r="356" spans="36:36">
      <c r="AJ356" s="20"/>
    </row>
    <row r="357" spans="36:36">
      <c r="AJ357" s="20"/>
    </row>
    <row r="358" spans="36:36">
      <c r="AJ358" s="20"/>
    </row>
    <row r="359" spans="36:36">
      <c r="AJ359" s="20"/>
    </row>
    <row r="360" spans="36:36">
      <c r="AJ360" s="20"/>
    </row>
    <row r="361" spans="36:36">
      <c r="AJ361" s="20"/>
    </row>
    <row r="362" spans="36:36">
      <c r="AJ362" s="20"/>
    </row>
    <row r="363" spans="36:36">
      <c r="AJ363" s="20"/>
    </row>
    <row r="364" spans="36:36">
      <c r="AJ364" s="20"/>
    </row>
    <row r="365" spans="36:36">
      <c r="AJ365" s="20"/>
    </row>
    <row r="366" spans="36:36">
      <c r="AJ366" s="20"/>
    </row>
    <row r="367" spans="36:36">
      <c r="AJ367" s="20"/>
    </row>
    <row r="368" spans="36:36">
      <c r="AJ368" s="20"/>
    </row>
    <row r="369" spans="36:36">
      <c r="AJ369" s="20"/>
    </row>
    <row r="370" spans="36:36">
      <c r="AJ370" s="20"/>
    </row>
    <row r="371" spans="36:36">
      <c r="AJ371" s="20"/>
    </row>
    <row r="372" spans="36:36">
      <c r="AJ372" s="20"/>
    </row>
    <row r="373" spans="36:36">
      <c r="AJ373" s="20"/>
    </row>
    <row r="374" spans="36:36">
      <c r="AJ374" s="20"/>
    </row>
    <row r="375" spans="36:36">
      <c r="AJ375" s="20"/>
    </row>
    <row r="376" spans="36:36">
      <c r="AJ376" s="20"/>
    </row>
    <row r="377" spans="36:36">
      <c r="AJ377" s="20"/>
    </row>
    <row r="378" spans="36:36">
      <c r="AJ378" s="20"/>
    </row>
    <row r="379" spans="36:36">
      <c r="AJ379" s="20"/>
    </row>
    <row r="380" spans="36:36">
      <c r="AJ380" s="20"/>
    </row>
    <row r="381" spans="36:36">
      <c r="AJ381" s="20"/>
    </row>
    <row r="382" spans="36:36">
      <c r="AJ382" s="20"/>
    </row>
    <row r="383" spans="36:36">
      <c r="AJ383" s="20"/>
    </row>
    <row r="384" spans="36:36">
      <c r="AJ384" s="20"/>
    </row>
    <row r="385" spans="36:36">
      <c r="AJ385" s="20"/>
    </row>
    <row r="386" spans="36:36">
      <c r="AJ386" s="20"/>
    </row>
    <row r="387" spans="36:36">
      <c r="AJ387" s="20"/>
    </row>
    <row r="388" spans="36:36">
      <c r="AJ388" s="20"/>
    </row>
    <row r="389" spans="36:36">
      <c r="AJ389" s="20"/>
    </row>
    <row r="390" spans="36:36">
      <c r="AJ390" s="20"/>
    </row>
    <row r="391" spans="36:36">
      <c r="AJ391" s="20"/>
    </row>
    <row r="392" spans="36:36">
      <c r="AJ392" s="20"/>
    </row>
    <row r="393" spans="36:36">
      <c r="AJ393" s="20"/>
    </row>
    <row r="394" spans="36:36">
      <c r="AJ394" s="20"/>
    </row>
    <row r="395" spans="36:36">
      <c r="AJ395" s="20"/>
    </row>
    <row r="396" spans="36:36">
      <c r="AJ396" s="20"/>
    </row>
    <row r="397" spans="36:36">
      <c r="AJ397" s="20"/>
    </row>
    <row r="398" spans="36:36">
      <c r="AJ398" s="20"/>
    </row>
    <row r="399" spans="36:36">
      <c r="AJ399" s="20"/>
    </row>
    <row r="400" spans="36:36">
      <c r="AJ400" s="20"/>
    </row>
    <row r="401" spans="36:36">
      <c r="AJ401" s="20"/>
    </row>
    <row r="402" spans="36:36">
      <c r="AJ402" s="20"/>
    </row>
    <row r="403" spans="36:36">
      <c r="AJ403" s="20"/>
    </row>
    <row r="404" spans="36:36">
      <c r="AJ404" s="20"/>
    </row>
    <row r="405" spans="36:36">
      <c r="AJ405" s="20"/>
    </row>
    <row r="406" spans="36:36">
      <c r="AJ406" s="20"/>
    </row>
    <row r="407" spans="36:36">
      <c r="AJ407" s="20"/>
    </row>
    <row r="408" spans="36:36">
      <c r="AJ408" s="20"/>
    </row>
    <row r="409" spans="36:36">
      <c r="AJ409" s="20"/>
    </row>
    <row r="410" spans="36:36">
      <c r="AJ410" s="20"/>
    </row>
    <row r="411" spans="36:36">
      <c r="AJ411" s="20"/>
    </row>
    <row r="412" spans="36:36">
      <c r="AJ412" s="20"/>
    </row>
    <row r="413" spans="36:36">
      <c r="AJ413" s="20"/>
    </row>
    <row r="414" spans="36:36">
      <c r="AJ414" s="20"/>
    </row>
    <row r="415" spans="36:36">
      <c r="AJ415" s="20"/>
    </row>
    <row r="416" spans="36:36">
      <c r="AJ416" s="20"/>
    </row>
    <row r="417" spans="36:36">
      <c r="AJ417" s="20"/>
    </row>
    <row r="418" spans="36:36">
      <c r="AJ418" s="20"/>
    </row>
    <row r="419" spans="36:36">
      <c r="AJ419" s="20"/>
    </row>
    <row r="420" spans="36:36">
      <c r="AJ420" s="20"/>
    </row>
    <row r="421" spans="36:36">
      <c r="AJ421" s="20"/>
    </row>
    <row r="422" spans="36:36">
      <c r="AJ422" s="20"/>
    </row>
    <row r="423" spans="36:36">
      <c r="AJ423" s="20"/>
    </row>
    <row r="424" spans="36:36">
      <c r="AJ424" s="20"/>
    </row>
    <row r="425" spans="36:36">
      <c r="AJ425" s="20"/>
    </row>
    <row r="426" spans="36:36">
      <c r="AJ426" s="20"/>
    </row>
    <row r="427" spans="36:36">
      <c r="AJ427" s="20"/>
    </row>
    <row r="428" spans="36:36">
      <c r="AJ428" s="20"/>
    </row>
    <row r="429" spans="36:36">
      <c r="AJ429" s="20"/>
    </row>
    <row r="430" spans="36:36">
      <c r="AJ430" s="20"/>
    </row>
    <row r="431" spans="36:36">
      <c r="AJ431" s="20"/>
    </row>
    <row r="432" spans="36:36">
      <c r="AJ432" s="20"/>
    </row>
    <row r="433" spans="36:36">
      <c r="AJ433" s="20"/>
    </row>
    <row r="434" spans="36:36">
      <c r="AJ434" s="20"/>
    </row>
    <row r="435" spans="36:36">
      <c r="AJ435" s="20"/>
    </row>
    <row r="436" spans="36:36">
      <c r="AJ436" s="20"/>
    </row>
    <row r="437" spans="36:36">
      <c r="AJ437" s="20"/>
    </row>
    <row r="438" spans="36:36">
      <c r="AJ438" s="20"/>
    </row>
    <row r="439" spans="36:36">
      <c r="AJ439" s="20"/>
    </row>
    <row r="440" spans="36:36">
      <c r="AJ440" s="20"/>
    </row>
    <row r="441" spans="36:36">
      <c r="AJ441" s="20"/>
    </row>
    <row r="442" spans="36:36">
      <c r="AJ442" s="20"/>
    </row>
    <row r="443" spans="36:36">
      <c r="AJ443" s="20"/>
    </row>
    <row r="444" spans="36:36">
      <c r="AJ444" s="20"/>
    </row>
    <row r="445" spans="36:36">
      <c r="AJ445" s="20"/>
    </row>
    <row r="446" spans="36:36">
      <c r="AJ446" s="20"/>
    </row>
    <row r="447" spans="36:36">
      <c r="AJ447" s="20"/>
    </row>
    <row r="448" spans="36:36">
      <c r="AJ448" s="20"/>
    </row>
    <row r="449" spans="36:36">
      <c r="AJ449" s="20"/>
    </row>
    <row r="450" spans="36:36">
      <c r="AJ450" s="20"/>
    </row>
    <row r="451" spans="36:36">
      <c r="AJ451" s="20"/>
    </row>
    <row r="452" spans="36:36">
      <c r="AJ452" s="20"/>
    </row>
    <row r="453" spans="36:36">
      <c r="AJ453" s="20"/>
    </row>
    <row r="454" spans="36:36">
      <c r="AJ454" s="20"/>
    </row>
    <row r="455" spans="36:36">
      <c r="AJ455" s="20"/>
    </row>
    <row r="456" spans="36:36">
      <c r="AJ456" s="20"/>
    </row>
    <row r="457" spans="36:36">
      <c r="AJ457" s="20"/>
    </row>
    <row r="458" spans="36:36">
      <c r="AJ458" s="20"/>
    </row>
    <row r="459" spans="36:36">
      <c r="AJ459" s="20"/>
    </row>
    <row r="460" spans="36:36">
      <c r="AJ460" s="20"/>
    </row>
    <row r="461" spans="36:36">
      <c r="AJ461" s="20"/>
    </row>
    <row r="462" spans="36:36">
      <c r="AJ462" s="20"/>
    </row>
    <row r="463" spans="36:36">
      <c r="AJ463" s="20"/>
    </row>
    <row r="464" spans="36:36">
      <c r="AJ464" s="20"/>
    </row>
    <row r="465" spans="36:36">
      <c r="AJ465" s="20"/>
    </row>
    <row r="466" spans="36:36">
      <c r="AJ466" s="20"/>
    </row>
    <row r="467" spans="36:36">
      <c r="AJ467" s="20"/>
    </row>
    <row r="468" spans="36:36">
      <c r="AJ468" s="20"/>
    </row>
    <row r="469" spans="36:36">
      <c r="AJ469" s="20"/>
    </row>
    <row r="470" spans="36:36">
      <c r="AJ470" s="20"/>
    </row>
    <row r="471" spans="36:36">
      <c r="AJ471" s="20"/>
    </row>
    <row r="472" spans="36:36">
      <c r="AJ472" s="20"/>
    </row>
    <row r="473" spans="36:36">
      <c r="AJ473" s="20"/>
    </row>
    <row r="474" spans="36:36">
      <c r="AJ474" s="20"/>
    </row>
    <row r="475" spans="36:36">
      <c r="AJ475" s="20"/>
    </row>
    <row r="476" spans="36:36">
      <c r="AJ476" s="20"/>
    </row>
    <row r="477" spans="36:36">
      <c r="AJ477" s="20"/>
    </row>
    <row r="478" spans="36:36">
      <c r="AJ478" s="20"/>
    </row>
    <row r="479" spans="36:36">
      <c r="AJ479" s="20"/>
    </row>
    <row r="480" spans="36:36">
      <c r="AJ480" s="20"/>
    </row>
    <row r="481" spans="36:36">
      <c r="AJ481" s="20"/>
    </row>
    <row r="482" spans="36:36">
      <c r="AJ482" s="20"/>
    </row>
    <row r="483" spans="36:36">
      <c r="AJ483" s="20"/>
    </row>
    <row r="484" spans="36:36">
      <c r="AJ484" s="20"/>
    </row>
    <row r="485" spans="36:36">
      <c r="AJ485" s="20"/>
    </row>
    <row r="486" spans="36:36">
      <c r="AJ486" s="20"/>
    </row>
    <row r="487" spans="36:36">
      <c r="AJ487" s="20"/>
    </row>
    <row r="488" spans="36:36">
      <c r="AJ488" s="20"/>
    </row>
    <row r="489" spans="36:36">
      <c r="AJ489" s="20"/>
    </row>
    <row r="490" spans="36:36">
      <c r="AJ490" s="20"/>
    </row>
    <row r="491" spans="36:36">
      <c r="AJ491" s="20"/>
    </row>
    <row r="492" spans="36:36">
      <c r="AJ492" s="20"/>
    </row>
    <row r="493" spans="36:36">
      <c r="AJ493" s="20"/>
    </row>
    <row r="494" spans="36:36">
      <c r="AJ494" s="20"/>
    </row>
    <row r="495" spans="36:36">
      <c r="AJ495" s="20"/>
    </row>
    <row r="496" spans="36:36">
      <c r="AJ496" s="20"/>
    </row>
    <row r="497" spans="36:36">
      <c r="AJ497" s="20"/>
    </row>
    <row r="498" spans="36:36">
      <c r="AJ498" s="20"/>
    </row>
    <row r="499" spans="36:36">
      <c r="AJ499" s="20"/>
    </row>
    <row r="500" spans="36:36">
      <c r="AJ500" s="20"/>
    </row>
    <row r="501" spans="36:36">
      <c r="AJ501" s="20"/>
    </row>
    <row r="502" spans="36:36">
      <c r="AJ502" s="20"/>
    </row>
    <row r="503" spans="36:36">
      <c r="AJ503" s="20"/>
    </row>
    <row r="504" spans="36:36">
      <c r="AJ504" s="20"/>
    </row>
    <row r="505" spans="36:36">
      <c r="AJ505" s="20"/>
    </row>
    <row r="506" spans="36:36">
      <c r="AJ506" s="20"/>
    </row>
    <row r="507" spans="36:36">
      <c r="AJ507" s="20"/>
    </row>
    <row r="508" spans="36:36">
      <c r="AJ508" s="20"/>
    </row>
    <row r="509" spans="36:36">
      <c r="AJ509" s="20"/>
    </row>
    <row r="510" spans="36:36">
      <c r="AJ510" s="20"/>
    </row>
    <row r="511" spans="36:36">
      <c r="AJ511" s="20"/>
    </row>
    <row r="512" spans="36:36">
      <c r="AJ512" s="20"/>
    </row>
    <row r="513" spans="36:36">
      <c r="AJ513" s="20"/>
    </row>
    <row r="514" spans="36:36">
      <c r="AJ514" s="20"/>
    </row>
    <row r="515" spans="36:36">
      <c r="AJ515" s="20"/>
    </row>
    <row r="516" spans="36:36">
      <c r="AJ516" s="20"/>
    </row>
    <row r="517" spans="36:36">
      <c r="AJ517" s="20"/>
    </row>
    <row r="518" spans="36:36">
      <c r="AJ518" s="20"/>
    </row>
    <row r="519" spans="36:36">
      <c r="AJ519" s="20"/>
    </row>
    <row r="520" spans="36:36">
      <c r="AJ520" s="20"/>
    </row>
    <row r="521" spans="36:36">
      <c r="AJ521" s="20"/>
    </row>
    <row r="522" spans="36:36">
      <c r="AJ522" s="20"/>
    </row>
    <row r="523" spans="36:36">
      <c r="AJ523" s="20"/>
    </row>
    <row r="524" spans="36:36">
      <c r="AJ524" s="20"/>
    </row>
    <row r="525" spans="36:36">
      <c r="AJ525" s="20"/>
    </row>
    <row r="526" spans="36:36">
      <c r="AJ526" s="20"/>
    </row>
    <row r="527" spans="36:36">
      <c r="AJ527" s="20"/>
    </row>
    <row r="528" spans="36:36">
      <c r="AJ528" s="20"/>
    </row>
    <row r="529" spans="36:36">
      <c r="AJ529" s="20"/>
    </row>
    <row r="530" spans="36:36">
      <c r="AJ530" s="20"/>
    </row>
    <row r="531" spans="36:36">
      <c r="AJ531" s="20"/>
    </row>
    <row r="532" spans="36:36">
      <c r="AJ532" s="20"/>
    </row>
    <row r="533" spans="36:36">
      <c r="AJ533" s="20"/>
    </row>
    <row r="534" spans="36:36">
      <c r="AJ534" s="20"/>
    </row>
    <row r="535" spans="36:36">
      <c r="AJ535" s="20"/>
    </row>
    <row r="536" spans="36:36">
      <c r="AJ536" s="20"/>
    </row>
    <row r="537" spans="36:36">
      <c r="AJ537" s="20"/>
    </row>
    <row r="538" spans="36:36">
      <c r="AJ538" s="20"/>
    </row>
    <row r="539" spans="36:36">
      <c r="AJ539" s="20"/>
    </row>
    <row r="540" spans="36:36">
      <c r="AJ540" s="20"/>
    </row>
    <row r="541" spans="36:36">
      <c r="AJ541" s="20"/>
    </row>
    <row r="542" spans="36:36">
      <c r="AJ542" s="20"/>
    </row>
    <row r="543" spans="36:36">
      <c r="AJ543" s="20"/>
    </row>
    <row r="544" spans="36:36">
      <c r="AJ544" s="20"/>
    </row>
    <row r="545" spans="36:36">
      <c r="AJ545" s="20"/>
    </row>
    <row r="546" spans="36:36">
      <c r="AJ546" s="20"/>
    </row>
    <row r="547" spans="36:36">
      <c r="AJ547" s="20"/>
    </row>
    <row r="548" spans="36:36">
      <c r="AJ548" s="20"/>
    </row>
    <row r="549" spans="36:36">
      <c r="AJ549" s="20"/>
    </row>
    <row r="550" spans="36:36">
      <c r="AJ550" s="20"/>
    </row>
    <row r="551" spans="36:36">
      <c r="AJ551" s="20"/>
    </row>
    <row r="552" spans="36:36">
      <c r="AJ552" s="20"/>
    </row>
    <row r="553" spans="36:36">
      <c r="AJ553" s="20"/>
    </row>
    <row r="554" spans="36:36">
      <c r="AJ554" s="20"/>
    </row>
    <row r="555" spans="36:36">
      <c r="AJ555" s="20"/>
    </row>
    <row r="556" spans="36:36">
      <c r="AJ556" s="20"/>
    </row>
    <row r="557" spans="36:36">
      <c r="AJ557" s="20"/>
    </row>
    <row r="558" spans="36:36">
      <c r="AJ558" s="20"/>
    </row>
    <row r="559" spans="36:36">
      <c r="AJ559" s="20"/>
    </row>
    <row r="560" spans="36:36">
      <c r="AJ560" s="20"/>
    </row>
    <row r="561" spans="36:36">
      <c r="AJ561" s="20"/>
    </row>
    <row r="562" spans="36:36">
      <c r="AJ562" s="20"/>
    </row>
    <row r="563" spans="36:36">
      <c r="AJ563" s="20"/>
    </row>
    <row r="564" spans="36:36">
      <c r="AJ564" s="20"/>
    </row>
    <row r="565" spans="36:36">
      <c r="AJ565" s="20"/>
    </row>
    <row r="566" spans="36:36">
      <c r="AJ566" s="20"/>
    </row>
    <row r="567" spans="36:36">
      <c r="AJ567" s="20"/>
    </row>
    <row r="568" spans="36:36">
      <c r="AJ568" s="20"/>
    </row>
    <row r="569" spans="36:36">
      <c r="AJ569" s="20"/>
    </row>
    <row r="570" spans="36:36">
      <c r="AJ570" s="20"/>
    </row>
    <row r="571" spans="36:36">
      <c r="AJ571" s="20"/>
    </row>
    <row r="572" spans="36:36">
      <c r="AJ572" s="20"/>
    </row>
    <row r="573" spans="36:36">
      <c r="AJ573" s="20"/>
    </row>
    <row r="574" spans="36:36">
      <c r="AJ574" s="20"/>
    </row>
    <row r="575" spans="36:36">
      <c r="AJ575" s="20"/>
    </row>
    <row r="576" spans="36:36">
      <c r="AJ576" s="20"/>
    </row>
    <row r="577" spans="36:36">
      <c r="AJ577" s="20"/>
    </row>
    <row r="578" spans="36:36">
      <c r="AJ578" s="20"/>
    </row>
    <row r="579" spans="36:36">
      <c r="AJ579" s="20"/>
    </row>
    <row r="580" spans="36:36">
      <c r="AJ580" s="20"/>
    </row>
    <row r="581" spans="36:36">
      <c r="AJ581" s="20"/>
    </row>
    <row r="582" spans="36:36">
      <c r="AJ582" s="20"/>
    </row>
    <row r="583" spans="36:36">
      <c r="AJ583" s="20"/>
    </row>
    <row r="584" spans="36:36">
      <c r="AJ584" s="20"/>
    </row>
    <row r="585" spans="36:36">
      <c r="AJ585" s="20"/>
    </row>
    <row r="586" spans="36:36">
      <c r="AJ586" s="20"/>
    </row>
    <row r="587" spans="36:36">
      <c r="AJ587" s="20"/>
    </row>
    <row r="588" spans="36:36">
      <c r="AJ588" s="20"/>
    </row>
    <row r="589" spans="36:36">
      <c r="AJ589" s="20"/>
    </row>
    <row r="590" spans="36:36">
      <c r="AJ590" s="20"/>
    </row>
    <row r="591" spans="36:36">
      <c r="AJ591" s="20"/>
    </row>
    <row r="592" spans="36:36">
      <c r="AJ592" s="20"/>
    </row>
    <row r="593" spans="36:36">
      <c r="AJ593" s="20"/>
    </row>
    <row r="594" spans="36:36">
      <c r="AJ594" s="20"/>
    </row>
    <row r="595" spans="36:36">
      <c r="AJ595" s="20"/>
    </row>
    <row r="596" spans="36:36">
      <c r="AJ596" s="20"/>
    </row>
    <row r="597" spans="36:36">
      <c r="AJ597" s="20"/>
    </row>
    <row r="598" spans="36:36">
      <c r="AJ598" s="20"/>
    </row>
    <row r="599" spans="36:36">
      <c r="AJ599" s="20"/>
    </row>
    <row r="600" spans="36:36">
      <c r="AJ600" s="20"/>
    </row>
    <row r="601" spans="36:36">
      <c r="AJ601" s="20"/>
    </row>
    <row r="602" spans="36:36">
      <c r="AJ602" s="20"/>
    </row>
    <row r="603" spans="36:36">
      <c r="AJ603" s="20"/>
    </row>
    <row r="604" spans="36:36">
      <c r="AJ604" s="20"/>
    </row>
    <row r="605" spans="36:36">
      <c r="AJ605" s="20"/>
    </row>
    <row r="606" spans="36:36">
      <c r="AJ606" s="20"/>
    </row>
    <row r="607" spans="36:36">
      <c r="AJ607" s="20"/>
    </row>
    <row r="608" spans="36:36">
      <c r="AJ608" s="20"/>
    </row>
    <row r="609" spans="36:36">
      <c r="AJ609" s="20"/>
    </row>
    <row r="610" spans="36:36">
      <c r="AJ610" s="20"/>
    </row>
    <row r="611" spans="36:36">
      <c r="AJ611" s="20"/>
    </row>
    <row r="612" spans="36:36">
      <c r="AJ612" s="20"/>
    </row>
    <row r="613" spans="36:36">
      <c r="AJ613" s="20"/>
    </row>
    <row r="614" spans="36:36">
      <c r="AJ614" s="20"/>
    </row>
    <row r="615" spans="36:36">
      <c r="AJ615" s="20"/>
    </row>
    <row r="616" spans="36:36">
      <c r="AJ616" s="20"/>
    </row>
    <row r="617" spans="36:36">
      <c r="AJ617" s="20"/>
    </row>
    <row r="618" spans="36:36">
      <c r="AJ618" s="20"/>
    </row>
    <row r="619" spans="36:36">
      <c r="AJ619" s="20"/>
    </row>
    <row r="620" spans="36:36">
      <c r="AJ620" s="20"/>
    </row>
    <row r="621" spans="36:36">
      <c r="AJ621" s="20"/>
    </row>
    <row r="622" spans="36:36">
      <c r="AJ622" s="20"/>
    </row>
    <row r="623" spans="36:36">
      <c r="AJ623" s="20"/>
    </row>
    <row r="624" spans="36:36">
      <c r="AJ624" s="20"/>
    </row>
    <row r="625" spans="36:36">
      <c r="AJ625" s="20"/>
    </row>
    <row r="626" spans="36:36">
      <c r="AJ626" s="20"/>
    </row>
    <row r="627" spans="36:36">
      <c r="AJ627" s="20"/>
    </row>
    <row r="628" spans="36:36">
      <c r="AJ628" s="20"/>
    </row>
    <row r="629" spans="36:36">
      <c r="AJ629" s="20"/>
    </row>
    <row r="630" spans="36:36">
      <c r="AJ630" s="20"/>
    </row>
    <row r="631" spans="36:36">
      <c r="AJ631" s="20"/>
    </row>
    <row r="632" spans="36:36">
      <c r="AJ632" s="20"/>
    </row>
    <row r="633" spans="36:36">
      <c r="AJ633" s="20"/>
    </row>
    <row r="634" spans="36:36">
      <c r="AJ634" s="20"/>
    </row>
    <row r="635" spans="36:36">
      <c r="AJ635" s="20"/>
    </row>
    <row r="636" spans="36:36">
      <c r="AJ636" s="20"/>
    </row>
    <row r="637" spans="36:36">
      <c r="AJ637" s="20"/>
    </row>
    <row r="638" spans="36:36">
      <c r="AJ638" s="20"/>
    </row>
    <row r="639" spans="36:36">
      <c r="AJ639" s="20"/>
    </row>
    <row r="640" spans="36:36">
      <c r="AJ640" s="20"/>
    </row>
    <row r="641" spans="36:36">
      <c r="AJ641" s="20"/>
    </row>
    <row r="642" spans="36:36">
      <c r="AJ642" s="20"/>
    </row>
    <row r="643" spans="36:36">
      <c r="AJ643" s="20"/>
    </row>
    <row r="644" spans="36:36">
      <c r="AJ644" s="20"/>
    </row>
    <row r="645" spans="36:36">
      <c r="AJ645" s="20"/>
    </row>
    <row r="646" spans="36:36">
      <c r="AJ646" s="20"/>
    </row>
    <row r="647" spans="36:36">
      <c r="AJ647" s="20"/>
    </row>
    <row r="648" spans="36:36">
      <c r="AJ648" s="20"/>
    </row>
    <row r="649" spans="36:36">
      <c r="AJ649" s="20"/>
    </row>
    <row r="650" spans="36:36">
      <c r="AJ650" s="20"/>
    </row>
    <row r="651" spans="36:36">
      <c r="AJ651" s="20"/>
    </row>
    <row r="652" spans="36:36">
      <c r="AJ652" s="20"/>
    </row>
    <row r="653" spans="36:36">
      <c r="AJ653" s="20"/>
    </row>
    <row r="654" spans="36:36">
      <c r="AJ654" s="20"/>
    </row>
    <row r="655" spans="36:36">
      <c r="AJ655" s="20"/>
    </row>
    <row r="656" spans="36:36">
      <c r="AJ656" s="20"/>
    </row>
    <row r="657" spans="36:36">
      <c r="AJ657" s="20"/>
    </row>
    <row r="658" spans="36:36">
      <c r="AJ658" s="20"/>
    </row>
    <row r="659" spans="36:36">
      <c r="AJ659" s="20"/>
    </row>
    <row r="660" spans="36:36">
      <c r="AJ660" s="20"/>
    </row>
    <row r="661" spans="36:36">
      <c r="AJ661" s="20"/>
    </row>
    <row r="662" spans="36:36">
      <c r="AJ662" s="20"/>
    </row>
    <row r="663" spans="36:36">
      <c r="AJ663" s="20"/>
    </row>
    <row r="664" spans="36:36">
      <c r="AJ664" s="20"/>
    </row>
    <row r="665" spans="36:36">
      <c r="AJ665" s="20"/>
    </row>
    <row r="666" spans="36:36">
      <c r="AJ666" s="20"/>
    </row>
    <row r="667" spans="36:36">
      <c r="AJ667" s="20"/>
    </row>
    <row r="668" spans="36:36">
      <c r="AJ668" s="20"/>
    </row>
    <row r="669" spans="36:36">
      <c r="AJ669" s="20"/>
    </row>
    <row r="670" spans="36:36">
      <c r="AJ670" s="20"/>
    </row>
    <row r="671" spans="36:36">
      <c r="AJ671" s="20"/>
    </row>
    <row r="672" spans="36:36">
      <c r="AJ672" s="20"/>
    </row>
    <row r="673" spans="36:36">
      <c r="AJ673" s="20"/>
    </row>
    <row r="674" spans="36:36">
      <c r="AJ674" s="20"/>
    </row>
    <row r="675" spans="36:36">
      <c r="AJ675" s="20"/>
    </row>
    <row r="676" spans="36:36">
      <c r="AJ676" s="20"/>
    </row>
    <row r="677" spans="36:36">
      <c r="AJ677" s="20"/>
    </row>
    <row r="678" spans="36:36">
      <c r="AJ678" s="20"/>
    </row>
    <row r="679" spans="36:36">
      <c r="AJ679" s="20"/>
    </row>
    <row r="680" spans="36:36">
      <c r="AJ680" s="20"/>
    </row>
    <row r="681" spans="36:36">
      <c r="AJ681" s="20"/>
    </row>
    <row r="682" spans="36:36">
      <c r="AJ682" s="20"/>
    </row>
    <row r="683" spans="36:36">
      <c r="AJ683" s="20"/>
    </row>
    <row r="684" spans="36:36">
      <c r="AJ684" s="20"/>
    </row>
    <row r="685" spans="36:36">
      <c r="AJ685" s="20"/>
    </row>
    <row r="686" spans="36:36">
      <c r="AJ686" s="20"/>
    </row>
    <row r="687" spans="36:36">
      <c r="AJ687" s="20"/>
    </row>
    <row r="688" spans="36:36">
      <c r="AJ688" s="20"/>
    </row>
    <row r="689" spans="36:36">
      <c r="AJ689" s="20"/>
    </row>
    <row r="690" spans="36:36">
      <c r="AJ690" s="20"/>
    </row>
    <row r="691" spans="36:36">
      <c r="AJ691" s="20"/>
    </row>
    <row r="692" spans="36:36">
      <c r="AJ692" s="20"/>
    </row>
    <row r="693" spans="36:36">
      <c r="AJ693" s="20"/>
    </row>
    <row r="694" spans="36:36">
      <c r="AJ694" s="20"/>
    </row>
    <row r="695" spans="36:36">
      <c r="AJ695" s="20"/>
    </row>
    <row r="696" spans="36:36">
      <c r="AJ696" s="20"/>
    </row>
    <row r="697" spans="36:36">
      <c r="AJ697" s="20"/>
    </row>
    <row r="698" spans="36:36">
      <c r="AJ698" s="20"/>
    </row>
    <row r="699" spans="36:36">
      <c r="AJ699" s="20"/>
    </row>
    <row r="700" spans="36:36">
      <c r="AJ700" s="20"/>
    </row>
    <row r="701" spans="36:36">
      <c r="AJ701" s="20"/>
    </row>
    <row r="702" spans="36:36">
      <c r="AJ702" s="20"/>
    </row>
    <row r="703" spans="36:36">
      <c r="AJ703" s="20"/>
    </row>
    <row r="704" spans="36:36">
      <c r="AJ704" s="20"/>
    </row>
    <row r="705" spans="36:36">
      <c r="AJ705" s="20"/>
    </row>
    <row r="706" spans="36:36">
      <c r="AJ706" s="20"/>
    </row>
    <row r="707" spans="36:36">
      <c r="AJ707" s="20"/>
    </row>
    <row r="708" spans="36:36">
      <c r="AJ708" s="20"/>
    </row>
    <row r="709" spans="36:36">
      <c r="AJ709" s="20"/>
    </row>
    <row r="710" spans="36:36">
      <c r="AJ710" s="20"/>
    </row>
    <row r="711" spans="36:36">
      <c r="AJ711" s="20"/>
    </row>
    <row r="712" spans="36:36">
      <c r="AJ712" s="20"/>
    </row>
    <row r="713" spans="36:36">
      <c r="AJ713" s="20"/>
    </row>
    <row r="714" spans="36:36">
      <c r="AJ714" s="20"/>
    </row>
    <row r="715" spans="36:36">
      <c r="AJ715" s="20"/>
    </row>
    <row r="716" spans="36:36">
      <c r="AJ716" s="20"/>
    </row>
    <row r="717" spans="36:36">
      <c r="AJ717" s="20"/>
    </row>
    <row r="718" spans="36:36">
      <c r="AJ718" s="20"/>
    </row>
    <row r="719" spans="36:36">
      <c r="AJ719" s="20"/>
    </row>
    <row r="720" spans="36:36">
      <c r="AJ720" s="20"/>
    </row>
    <row r="721" spans="36:36">
      <c r="AJ721" s="20"/>
    </row>
    <row r="722" spans="36:36">
      <c r="AJ722" s="20"/>
    </row>
    <row r="723" spans="36:36">
      <c r="AJ723" s="20"/>
    </row>
    <row r="724" spans="36:36">
      <c r="AJ724" s="20"/>
    </row>
    <row r="725" spans="36:36">
      <c r="AJ725" s="20"/>
    </row>
    <row r="726" spans="36:36">
      <c r="AJ726" s="20"/>
    </row>
    <row r="727" spans="36:36">
      <c r="AJ727" s="20"/>
    </row>
    <row r="728" spans="36:36">
      <c r="AJ728" s="20"/>
    </row>
    <row r="729" spans="36:36">
      <c r="AJ729" s="20"/>
    </row>
    <row r="730" spans="36:36">
      <c r="AJ730" s="20"/>
    </row>
    <row r="731" spans="36:36">
      <c r="AJ731" s="20"/>
    </row>
    <row r="732" spans="36:36">
      <c r="AJ732" s="20"/>
    </row>
    <row r="733" spans="36:36">
      <c r="AJ733" s="20"/>
    </row>
    <row r="734" spans="36:36">
      <c r="AJ734" s="20"/>
    </row>
    <row r="735" spans="36:36">
      <c r="AJ735" s="20"/>
    </row>
    <row r="736" spans="36:36">
      <c r="AJ736" s="20"/>
    </row>
    <row r="737" spans="36:36">
      <c r="AJ737" s="20"/>
    </row>
    <row r="738" spans="36:36">
      <c r="AJ738" s="20"/>
    </row>
    <row r="739" spans="36:36">
      <c r="AJ739" s="20"/>
    </row>
    <row r="740" spans="36:36">
      <c r="AJ740" s="20"/>
    </row>
    <row r="741" spans="36:36">
      <c r="AJ741" s="20"/>
    </row>
    <row r="742" spans="36:36">
      <c r="AJ742" s="20"/>
    </row>
    <row r="743" spans="36:36">
      <c r="AJ743" s="20"/>
    </row>
    <row r="744" spans="36:36">
      <c r="AJ744" s="20"/>
    </row>
    <row r="745" spans="36:36">
      <c r="AJ745" s="20"/>
    </row>
    <row r="746" spans="36:36">
      <c r="AJ746" s="20"/>
    </row>
    <row r="747" spans="36:36">
      <c r="AJ747" s="20"/>
    </row>
    <row r="748" spans="36:36">
      <c r="AJ748" s="20"/>
    </row>
    <row r="749" spans="36:36">
      <c r="AJ749" s="20"/>
    </row>
    <row r="750" spans="36:36">
      <c r="AJ750" s="20"/>
    </row>
    <row r="751" spans="36:36">
      <c r="AJ751" s="20"/>
    </row>
    <row r="752" spans="36:36">
      <c r="AJ752" s="20"/>
    </row>
    <row r="753" spans="36:36">
      <c r="AJ753" s="20"/>
    </row>
    <row r="754" spans="36:36">
      <c r="AJ754" s="20"/>
    </row>
    <row r="755" spans="36:36">
      <c r="AJ755" s="20"/>
    </row>
    <row r="756" spans="36:36">
      <c r="AJ756" s="20"/>
    </row>
    <row r="757" spans="36:36">
      <c r="AJ757" s="20"/>
    </row>
    <row r="758" spans="36:36">
      <c r="AJ758" s="20"/>
    </row>
    <row r="759" spans="36:36">
      <c r="AJ759" s="20"/>
    </row>
    <row r="760" spans="36:36">
      <c r="AJ760" s="20"/>
    </row>
    <row r="761" spans="36:36">
      <c r="AJ761" s="20"/>
    </row>
    <row r="762" spans="36:36">
      <c r="AJ762" s="20"/>
    </row>
    <row r="763" spans="36:36">
      <c r="AJ763" s="20"/>
    </row>
    <row r="764" spans="36:36">
      <c r="AJ764" s="20"/>
    </row>
    <row r="765" spans="36:36">
      <c r="AJ765" s="20"/>
    </row>
    <row r="766" spans="36:36">
      <c r="AJ766" s="20"/>
    </row>
    <row r="767" spans="36:36">
      <c r="AJ767" s="20"/>
    </row>
    <row r="768" spans="36:36">
      <c r="AJ768" s="20"/>
    </row>
    <row r="769" spans="36:36">
      <c r="AJ769" s="20"/>
    </row>
    <row r="770" spans="36:36">
      <c r="AJ770" s="20"/>
    </row>
    <row r="771" spans="36:36">
      <c r="AJ771" s="20"/>
    </row>
    <row r="772" spans="36:36">
      <c r="AJ772" s="20"/>
    </row>
    <row r="773" spans="36:36">
      <c r="AJ773" s="20"/>
    </row>
    <row r="774" spans="36:36">
      <c r="AJ774" s="20"/>
    </row>
    <row r="775" spans="36:36">
      <c r="AJ775" s="20"/>
    </row>
    <row r="776" spans="36:36">
      <c r="AJ776" s="20"/>
    </row>
    <row r="777" spans="36:36">
      <c r="AJ777" s="20"/>
    </row>
    <row r="778" spans="36:36">
      <c r="AJ778" s="20"/>
    </row>
    <row r="779" spans="36:36">
      <c r="AJ779" s="20"/>
    </row>
    <row r="780" spans="36:36">
      <c r="AJ780" s="20"/>
    </row>
    <row r="781" spans="36:36">
      <c r="AJ781" s="20"/>
    </row>
    <row r="782" spans="36:36">
      <c r="AJ782" s="20"/>
    </row>
    <row r="783" spans="36:36">
      <c r="AJ783" s="20"/>
    </row>
    <row r="784" spans="36:36">
      <c r="AJ784" s="20"/>
    </row>
    <row r="785" spans="36:36">
      <c r="AJ785" s="20"/>
    </row>
    <row r="786" spans="36:36">
      <c r="AJ786" s="20"/>
    </row>
    <row r="787" spans="36:36">
      <c r="AJ787" s="20"/>
    </row>
    <row r="788" spans="36:36">
      <c r="AJ788" s="20"/>
    </row>
    <row r="789" spans="36:36">
      <c r="AJ789" s="20"/>
    </row>
    <row r="790" spans="36:36">
      <c r="AJ790" s="20"/>
    </row>
    <row r="791" spans="36:36">
      <c r="AJ791" s="20"/>
    </row>
    <row r="792" spans="36:36">
      <c r="AJ792" s="20"/>
    </row>
    <row r="793" spans="36:36">
      <c r="AJ793" s="20"/>
    </row>
    <row r="794" spans="36:36">
      <c r="AJ794" s="20"/>
    </row>
    <row r="795" spans="36:36">
      <c r="AJ795" s="20"/>
    </row>
    <row r="796" spans="36:36">
      <c r="AJ796" s="20"/>
    </row>
    <row r="797" spans="36:36">
      <c r="AJ797" s="20"/>
    </row>
    <row r="798" spans="36:36">
      <c r="AJ798" s="20"/>
    </row>
    <row r="799" spans="36:36">
      <c r="AJ799" s="20"/>
    </row>
    <row r="800" spans="36:36">
      <c r="AJ800" s="20"/>
    </row>
    <row r="801" spans="36:36">
      <c r="AJ801" s="20"/>
    </row>
    <row r="802" spans="36:36">
      <c r="AJ802" s="20"/>
    </row>
    <row r="803" spans="36:36">
      <c r="AJ803" s="20"/>
    </row>
    <row r="804" spans="36:36">
      <c r="AJ804" s="20"/>
    </row>
    <row r="805" spans="36:36">
      <c r="AJ805" s="20"/>
    </row>
    <row r="806" spans="36:36">
      <c r="AJ806" s="20"/>
    </row>
    <row r="807" spans="36:36">
      <c r="AJ807" s="20"/>
    </row>
    <row r="808" spans="36:36">
      <c r="AJ808" s="20"/>
    </row>
    <row r="809" spans="36:36">
      <c r="AJ809" s="20"/>
    </row>
    <row r="810" spans="36:36">
      <c r="AJ810" s="20"/>
    </row>
    <row r="811" spans="36:36">
      <c r="AJ811" s="20"/>
    </row>
    <row r="812" spans="36:36">
      <c r="AJ812" s="20"/>
    </row>
    <row r="813" spans="36:36">
      <c r="AJ813" s="20"/>
    </row>
    <row r="814" spans="36:36">
      <c r="AJ814" s="20"/>
    </row>
    <row r="815" spans="36:36">
      <c r="AJ815" s="20"/>
    </row>
    <row r="816" spans="36:36">
      <c r="AJ816" s="20"/>
    </row>
    <row r="817" spans="36:36">
      <c r="AJ817" s="20"/>
    </row>
    <row r="818" spans="36:36">
      <c r="AJ818" s="20"/>
    </row>
    <row r="819" spans="36:36">
      <c r="AJ819" s="20"/>
    </row>
    <row r="820" spans="36:36">
      <c r="AJ820" s="20"/>
    </row>
    <row r="821" spans="36:36">
      <c r="AJ821" s="20"/>
    </row>
    <row r="822" spans="36:36">
      <c r="AJ822" s="20"/>
    </row>
    <row r="823" spans="36:36">
      <c r="AJ823" s="20"/>
    </row>
    <row r="824" spans="36:36">
      <c r="AJ824" s="20"/>
    </row>
    <row r="825" spans="36:36">
      <c r="AJ825" s="20"/>
    </row>
    <row r="826" spans="36:36">
      <c r="AJ826" s="20"/>
    </row>
    <row r="827" spans="36:36">
      <c r="AJ827" s="20"/>
    </row>
    <row r="828" spans="36:36">
      <c r="AJ828" s="20"/>
    </row>
    <row r="829" spans="36:36">
      <c r="AJ829" s="20"/>
    </row>
    <row r="830" spans="36:36">
      <c r="AJ830" s="20"/>
    </row>
    <row r="831" spans="36:36">
      <c r="AJ831" s="20"/>
    </row>
    <row r="832" spans="36:36">
      <c r="AJ832" s="20"/>
    </row>
    <row r="833" spans="36:36">
      <c r="AJ833" s="20"/>
    </row>
    <row r="834" spans="36:36">
      <c r="AJ834" s="20"/>
    </row>
    <row r="835" spans="36:36">
      <c r="AJ835" s="20"/>
    </row>
    <row r="836" spans="36:36">
      <c r="AJ836" s="20"/>
    </row>
    <row r="837" spans="36:36">
      <c r="AJ837" s="20"/>
    </row>
    <row r="838" spans="36:36">
      <c r="AJ838" s="20"/>
    </row>
    <row r="839" spans="36:36">
      <c r="AJ839" s="20"/>
    </row>
    <row r="840" spans="36:36">
      <c r="AJ840" s="20"/>
    </row>
    <row r="841" spans="36:36">
      <c r="AJ841" s="20"/>
    </row>
    <row r="842" spans="36:36">
      <c r="AJ842" s="20"/>
    </row>
    <row r="843" spans="36:36">
      <c r="AJ843" s="20"/>
    </row>
    <row r="844" spans="36:36">
      <c r="AJ844" s="20"/>
    </row>
    <row r="845" spans="36:36">
      <c r="AJ845" s="20"/>
    </row>
    <row r="846" spans="36:36">
      <c r="AJ846" s="20"/>
    </row>
    <row r="847" spans="36:36">
      <c r="AJ847" s="20"/>
    </row>
    <row r="848" spans="36:36">
      <c r="AJ848" s="20"/>
    </row>
    <row r="849" spans="36:36">
      <c r="AJ849" s="20"/>
    </row>
    <row r="850" spans="36:36">
      <c r="AJ850" s="20"/>
    </row>
    <row r="851" spans="36:36">
      <c r="AJ851" s="20"/>
    </row>
    <row r="852" spans="36:36">
      <c r="AJ852" s="20"/>
    </row>
    <row r="853" spans="36:36">
      <c r="AJ853" s="20"/>
    </row>
    <row r="854" spans="36:36">
      <c r="AJ854" s="20"/>
    </row>
    <row r="855" spans="36:36">
      <c r="AJ855" s="20"/>
    </row>
    <row r="856" spans="36:36">
      <c r="AJ856" s="20"/>
    </row>
    <row r="857" spans="36:36">
      <c r="AJ857" s="20"/>
    </row>
    <row r="858" spans="36:36">
      <c r="AJ858" s="20"/>
    </row>
    <row r="859" spans="36:36">
      <c r="AJ859" s="20"/>
    </row>
    <row r="860" spans="36:36">
      <c r="AJ860" s="20"/>
    </row>
    <row r="861" spans="36:36">
      <c r="AJ861" s="20"/>
    </row>
    <row r="862" spans="36:36">
      <c r="AJ862" s="20"/>
    </row>
    <row r="863" spans="36:36">
      <c r="AJ863" s="20"/>
    </row>
    <row r="864" spans="36:36">
      <c r="AJ864" s="20"/>
    </row>
    <row r="865" spans="36:36">
      <c r="AJ865" s="20"/>
    </row>
    <row r="866" spans="36:36">
      <c r="AJ866" s="20"/>
    </row>
    <row r="867" spans="36:36">
      <c r="AJ867" s="20"/>
    </row>
    <row r="868" spans="36:36">
      <c r="AJ868" s="20"/>
    </row>
    <row r="869" spans="36:36">
      <c r="AJ869" s="20"/>
    </row>
    <row r="870" spans="36:36">
      <c r="AJ870" s="20"/>
    </row>
    <row r="871" spans="36:36">
      <c r="AJ871" s="20"/>
    </row>
    <row r="872" spans="36:36">
      <c r="AJ872" s="20"/>
    </row>
    <row r="873" spans="36:36">
      <c r="AJ873" s="20"/>
    </row>
    <row r="874" spans="36:36">
      <c r="AJ874" s="20"/>
    </row>
    <row r="875" spans="36:36">
      <c r="AJ875" s="20"/>
    </row>
    <row r="876" spans="36:36">
      <c r="AJ876" s="20"/>
    </row>
    <row r="877" spans="36:36">
      <c r="AJ877" s="20"/>
    </row>
    <row r="878" spans="36:36">
      <c r="AJ878" s="20"/>
    </row>
    <row r="879" spans="36:36">
      <c r="AJ879" s="20"/>
    </row>
    <row r="880" spans="36:36">
      <c r="AJ880" s="20"/>
    </row>
    <row r="881" spans="36:36">
      <c r="AJ881" s="20"/>
    </row>
    <row r="882" spans="36:36">
      <c r="AJ882" s="20"/>
    </row>
    <row r="883" spans="36:36">
      <c r="AJ883" s="20"/>
    </row>
    <row r="884" spans="36:36">
      <c r="AJ884" s="20"/>
    </row>
    <row r="885" spans="36:36">
      <c r="AJ885" s="20"/>
    </row>
    <row r="886" spans="36:36">
      <c r="AJ886" s="20"/>
    </row>
    <row r="887" spans="36:36">
      <c r="AJ887" s="20"/>
    </row>
    <row r="888" spans="36:36">
      <c r="AJ888" s="20"/>
    </row>
    <row r="889" spans="36:36">
      <c r="AJ889" s="20"/>
    </row>
    <row r="890" spans="36:36">
      <c r="AJ890" s="20"/>
    </row>
    <row r="891" spans="36:36">
      <c r="AJ891" s="20"/>
    </row>
    <row r="892" spans="36:36">
      <c r="AJ892" s="20"/>
    </row>
    <row r="893" spans="36:36">
      <c r="AJ893" s="20"/>
    </row>
    <row r="894" spans="36:36">
      <c r="AJ894" s="20"/>
    </row>
    <row r="895" spans="36:36">
      <c r="AJ895" s="20"/>
    </row>
    <row r="896" spans="36:36">
      <c r="AJ896" s="20"/>
    </row>
    <row r="897" spans="36:36">
      <c r="AJ897" s="20"/>
    </row>
    <row r="898" spans="36:36">
      <c r="AJ898" s="20"/>
    </row>
    <row r="899" spans="36:36">
      <c r="AJ899" s="20"/>
    </row>
    <row r="900" spans="36:36">
      <c r="AJ900" s="20"/>
    </row>
    <row r="901" spans="36:36">
      <c r="AJ901" s="20"/>
    </row>
    <row r="902" spans="36:36">
      <c r="AJ902" s="20"/>
    </row>
    <row r="903" spans="36:36">
      <c r="AJ903" s="20"/>
    </row>
    <row r="904" spans="36:36">
      <c r="AJ904" s="20"/>
    </row>
    <row r="905" spans="36:36">
      <c r="AJ905" s="20"/>
    </row>
    <row r="906" spans="36:36">
      <c r="AJ906" s="20"/>
    </row>
    <row r="907" spans="36:36">
      <c r="AJ907" s="20"/>
    </row>
    <row r="908" spans="36:36">
      <c r="AJ908" s="20"/>
    </row>
    <row r="909" spans="36:36">
      <c r="AJ909" s="20"/>
    </row>
    <row r="910" spans="36:36">
      <c r="AJ910" s="20"/>
    </row>
    <row r="911" spans="36:36">
      <c r="AJ911" s="20"/>
    </row>
    <row r="912" spans="36:36">
      <c r="AJ912" s="20"/>
    </row>
    <row r="913" spans="36:36">
      <c r="AJ913" s="20"/>
    </row>
    <row r="914" spans="36:36">
      <c r="AJ914" s="20"/>
    </row>
    <row r="915" spans="36:36">
      <c r="AJ915" s="20"/>
    </row>
    <row r="916" spans="36:36">
      <c r="AJ916" s="20"/>
    </row>
    <row r="917" spans="36:36">
      <c r="AJ917" s="20"/>
    </row>
    <row r="918" spans="36:36">
      <c r="AJ918" s="20"/>
    </row>
    <row r="919" spans="36:36">
      <c r="AJ919" s="20"/>
    </row>
    <row r="920" spans="36:36">
      <c r="AJ920" s="20"/>
    </row>
    <row r="921" spans="36:36">
      <c r="AJ921" s="20"/>
    </row>
    <row r="922" spans="36:36">
      <c r="AJ922" s="20"/>
    </row>
    <row r="923" spans="36:36">
      <c r="AJ923" s="20"/>
    </row>
    <row r="924" spans="36:36">
      <c r="AJ924" s="20"/>
    </row>
    <row r="925" spans="36:36">
      <c r="AJ925" s="20"/>
    </row>
    <row r="926" spans="36:36">
      <c r="AJ926" s="20"/>
    </row>
    <row r="927" spans="36:36">
      <c r="AJ927" s="20"/>
    </row>
    <row r="928" spans="36:36">
      <c r="AJ928" s="20"/>
    </row>
    <row r="929" spans="36:36">
      <c r="AJ929" s="20"/>
    </row>
    <row r="930" spans="36:36">
      <c r="AJ930" s="20"/>
    </row>
    <row r="931" spans="36:36">
      <c r="AJ931" s="20"/>
    </row>
    <row r="932" spans="36:36">
      <c r="AJ932" s="20"/>
    </row>
    <row r="933" spans="36:36">
      <c r="AJ933" s="20"/>
    </row>
    <row r="934" spans="36:36">
      <c r="AJ934" s="20"/>
    </row>
    <row r="935" spans="36:36">
      <c r="AJ935" s="20"/>
    </row>
    <row r="936" spans="36:36">
      <c r="AJ936" s="20"/>
    </row>
    <row r="937" spans="36:36">
      <c r="AJ937" s="20"/>
    </row>
    <row r="938" spans="36:36">
      <c r="AJ938" s="20"/>
    </row>
    <row r="939" spans="36:36">
      <c r="AJ939" s="20"/>
    </row>
    <row r="940" spans="36:36">
      <c r="AJ940" s="20"/>
    </row>
    <row r="941" spans="36:36">
      <c r="AJ941" s="20"/>
    </row>
    <row r="942" spans="36:36">
      <c r="AJ942" s="20"/>
    </row>
    <row r="943" spans="36:36">
      <c r="AJ943" s="20"/>
    </row>
    <row r="944" spans="36:36">
      <c r="AJ944" s="20"/>
    </row>
    <row r="945" spans="36:36">
      <c r="AJ945" s="20"/>
    </row>
    <row r="946" spans="36:36">
      <c r="AJ946" s="20"/>
    </row>
    <row r="947" spans="36:36">
      <c r="AJ947" s="20"/>
    </row>
    <row r="948" spans="36:36">
      <c r="AJ948" s="20"/>
    </row>
    <row r="949" spans="36:36">
      <c r="AJ949" s="20"/>
    </row>
    <row r="950" spans="36:36">
      <c r="AJ950" s="20"/>
    </row>
    <row r="951" spans="36:36">
      <c r="AJ951" s="20"/>
    </row>
    <row r="952" spans="36:36">
      <c r="AJ952" s="20"/>
    </row>
    <row r="953" spans="36:36">
      <c r="AJ953" s="20"/>
    </row>
    <row r="954" spans="36:36">
      <c r="AJ954" s="20"/>
    </row>
    <row r="955" spans="36:36">
      <c r="AJ955" s="20"/>
    </row>
    <row r="956" spans="36:36">
      <c r="AJ956" s="20"/>
    </row>
    <row r="957" spans="36:36">
      <c r="AJ957" s="20"/>
    </row>
    <row r="958" spans="36:36">
      <c r="AJ958" s="20"/>
    </row>
    <row r="959" spans="36:36">
      <c r="AJ959" s="20"/>
    </row>
    <row r="960" spans="36:36">
      <c r="AJ960" s="20"/>
    </row>
    <row r="961" spans="36:36">
      <c r="AJ961" s="20"/>
    </row>
    <row r="962" spans="36:36">
      <c r="AJ962" s="20"/>
    </row>
    <row r="963" spans="36:36">
      <c r="AJ963" s="20"/>
    </row>
    <row r="964" spans="36:36">
      <c r="AJ964" s="20"/>
    </row>
    <row r="965" spans="36:36">
      <c r="AJ965" s="20"/>
    </row>
    <row r="966" spans="36:36">
      <c r="AJ966" s="20"/>
    </row>
    <row r="967" spans="36:36">
      <c r="AJ967" s="20"/>
    </row>
    <row r="968" spans="36:36">
      <c r="AJ968" s="20"/>
    </row>
    <row r="969" spans="36:36">
      <c r="AJ969" s="20"/>
    </row>
    <row r="970" spans="36:36">
      <c r="AJ970" s="20"/>
    </row>
    <row r="971" spans="36:36">
      <c r="AJ971" s="20"/>
    </row>
    <row r="972" spans="36:36">
      <c r="AJ972" s="20"/>
    </row>
    <row r="973" spans="36:36">
      <c r="AJ973" s="20"/>
    </row>
    <row r="974" spans="36:36">
      <c r="AJ974" s="20"/>
    </row>
    <row r="975" spans="36:36">
      <c r="AJ975" s="20"/>
    </row>
    <row r="976" spans="36:36">
      <c r="AJ976" s="20"/>
    </row>
    <row r="977" spans="36:36">
      <c r="AJ977" s="20"/>
    </row>
    <row r="978" spans="36:36">
      <c r="AJ978" s="20"/>
    </row>
    <row r="979" spans="36:36">
      <c r="AJ979" s="20"/>
    </row>
    <row r="980" spans="36:36">
      <c r="AJ980" s="20"/>
    </row>
    <row r="981" spans="36:36">
      <c r="AJ981" s="20"/>
    </row>
    <row r="982" spans="36:36">
      <c r="AJ982" s="20"/>
    </row>
    <row r="983" spans="36:36">
      <c r="AJ983" s="20"/>
    </row>
    <row r="984" spans="36:36">
      <c r="AJ984" s="20"/>
    </row>
    <row r="985" spans="36:36">
      <c r="AJ985" s="20"/>
    </row>
    <row r="986" spans="36:36">
      <c r="AJ986" s="20"/>
    </row>
    <row r="987" spans="36:36">
      <c r="AJ987" s="20"/>
    </row>
    <row r="988" spans="36:36">
      <c r="AJ988" s="20"/>
    </row>
    <row r="989" spans="36:36">
      <c r="AJ989" s="20"/>
    </row>
    <row r="990" spans="36:36">
      <c r="AJ990" s="20"/>
    </row>
    <row r="991" spans="36:36">
      <c r="AJ991" s="20"/>
    </row>
    <row r="992" spans="36:36">
      <c r="AJ992" s="20"/>
    </row>
    <row r="993" spans="36:36">
      <c r="AJ993" s="20"/>
    </row>
    <row r="994" spans="36:36">
      <c r="AJ994" s="20"/>
    </row>
    <row r="995" spans="36:36">
      <c r="AJ995" s="20"/>
    </row>
    <row r="996" spans="36:36">
      <c r="AJ996" s="20"/>
    </row>
    <row r="997" spans="36:36">
      <c r="AJ997" s="20"/>
    </row>
    <row r="998" spans="36:36">
      <c r="AJ998" s="20"/>
    </row>
    <row r="999" spans="36:36">
      <c r="AJ999" s="20"/>
    </row>
    <row r="1000" spans="36:36">
      <c r="AJ1000" s="20"/>
    </row>
    <row r="1001" spans="36:36">
      <c r="AJ1001" s="20"/>
    </row>
    <row r="1002" spans="36:36">
      <c r="AJ1002" s="20"/>
    </row>
    <row r="1003" spans="36:36">
      <c r="AJ1003" s="20"/>
    </row>
    <row r="1004" spans="36:36">
      <c r="AJ1004" s="20"/>
    </row>
    <row r="1005" spans="36:36">
      <c r="AJ1005" s="20"/>
    </row>
    <row r="1006" spans="36:36">
      <c r="AJ1006" s="20"/>
    </row>
    <row r="1007" spans="36:36">
      <c r="AJ1007" s="20"/>
    </row>
    <row r="1008" spans="36:36">
      <c r="AJ1008" s="20"/>
    </row>
    <row r="1009" spans="36:36">
      <c r="AJ1009" s="20"/>
    </row>
    <row r="1010" spans="36:36">
      <c r="AJ1010" s="20"/>
    </row>
    <row r="1011" spans="36:36">
      <c r="AJ1011" s="20"/>
    </row>
    <row r="1012" spans="36:36">
      <c r="AJ1012" s="20"/>
    </row>
    <row r="1013" spans="36:36">
      <c r="AJ1013" s="20"/>
    </row>
    <row r="1014" spans="36:36">
      <c r="AJ1014" s="20"/>
    </row>
    <row r="1015" spans="36:36">
      <c r="AJ1015" s="20"/>
    </row>
    <row r="1016" spans="36:36">
      <c r="AJ1016" s="20"/>
    </row>
    <row r="1017" spans="36:36">
      <c r="AJ1017" s="20"/>
    </row>
    <row r="1018" spans="36:36">
      <c r="AJ1018" s="20"/>
    </row>
    <row r="1019" spans="36:36">
      <c r="AJ1019" s="20"/>
    </row>
    <row r="1020" spans="36:36">
      <c r="AJ1020" s="20"/>
    </row>
    <row r="1021" spans="36:36">
      <c r="AJ1021" s="20"/>
    </row>
    <row r="1022" spans="36:36">
      <c r="AJ1022" s="20"/>
    </row>
    <row r="1023" spans="36:36">
      <c r="AJ1023" s="20"/>
    </row>
    <row r="1024" spans="36:36">
      <c r="AJ1024" s="20"/>
    </row>
    <row r="1025" spans="36:36">
      <c r="AJ1025" s="20"/>
    </row>
    <row r="1026" spans="36:36">
      <c r="AJ1026" s="20"/>
    </row>
    <row r="1027" spans="36:36">
      <c r="AJ1027" s="20"/>
    </row>
    <row r="1028" spans="36:36">
      <c r="AJ1028" s="20"/>
    </row>
    <row r="1029" spans="36:36">
      <c r="AJ1029" s="20"/>
    </row>
    <row r="1030" spans="36:36">
      <c r="AJ1030" s="20"/>
    </row>
    <row r="1031" spans="36:36">
      <c r="AJ1031" s="20"/>
    </row>
    <row r="1032" spans="36:36">
      <c r="AJ1032" s="20"/>
    </row>
    <row r="1033" spans="36:36">
      <c r="AJ1033" s="20"/>
    </row>
    <row r="1034" spans="36:36">
      <c r="AJ1034" s="20"/>
    </row>
    <row r="1035" spans="36:36">
      <c r="AJ1035" s="20"/>
    </row>
    <row r="1036" spans="36:36">
      <c r="AJ1036" s="20"/>
    </row>
    <row r="1037" spans="36:36">
      <c r="AJ1037" s="20"/>
    </row>
    <row r="1038" spans="36:36">
      <c r="AJ1038" s="20"/>
    </row>
    <row r="1039" spans="36:36">
      <c r="AJ1039" s="20"/>
    </row>
    <row r="1040" spans="36:36">
      <c r="AJ1040" s="20"/>
    </row>
    <row r="1041" spans="36:36">
      <c r="AJ1041" s="20"/>
    </row>
    <row r="1042" spans="36:36">
      <c r="AJ1042" s="20"/>
    </row>
    <row r="1043" spans="36:36">
      <c r="AJ1043" s="20"/>
    </row>
    <row r="1044" spans="36:36">
      <c r="AJ1044" s="20"/>
    </row>
    <row r="1045" spans="36:36">
      <c r="AJ1045" s="20"/>
    </row>
    <row r="1046" spans="36:36">
      <c r="AJ1046" s="20"/>
    </row>
    <row r="1047" spans="36:36">
      <c r="AJ1047" s="20"/>
    </row>
    <row r="1048" spans="36:36">
      <c r="AJ1048" s="20"/>
    </row>
    <row r="1049" spans="36:36">
      <c r="AJ1049" s="20"/>
    </row>
    <row r="1050" spans="36:36">
      <c r="AJ1050" s="20"/>
    </row>
    <row r="1051" spans="36:36">
      <c r="AJ1051" s="20"/>
    </row>
    <row r="1052" spans="36:36">
      <c r="AJ1052" s="20"/>
    </row>
    <row r="1053" spans="36:36">
      <c r="AJ1053" s="20"/>
    </row>
    <row r="1054" spans="36:36">
      <c r="AJ1054" s="20"/>
    </row>
    <row r="1055" spans="36:36">
      <c r="AJ1055" s="20"/>
    </row>
    <row r="1056" spans="36:36">
      <c r="AJ1056" s="20"/>
    </row>
    <row r="1057" spans="36:36">
      <c r="AJ1057" s="20"/>
    </row>
    <row r="1058" spans="36:36">
      <c r="AJ1058" s="20"/>
    </row>
    <row r="1059" spans="36:36">
      <c r="AJ1059" s="20"/>
    </row>
    <row r="1060" spans="36:36">
      <c r="AJ1060" s="20"/>
    </row>
    <row r="1061" spans="36:36">
      <c r="AJ1061" s="20"/>
    </row>
    <row r="1062" spans="36:36">
      <c r="AJ1062" s="20"/>
    </row>
    <row r="1063" spans="36:36">
      <c r="AJ1063" s="20"/>
    </row>
    <row r="1064" spans="36:36">
      <c r="AJ1064" s="20"/>
    </row>
    <row r="1065" spans="36:36">
      <c r="AJ1065" s="20"/>
    </row>
    <row r="1066" spans="36:36">
      <c r="AJ1066" s="20"/>
    </row>
    <row r="1067" spans="36:36">
      <c r="AJ1067" s="20"/>
    </row>
    <row r="1068" spans="36:36">
      <c r="AJ1068" s="20"/>
    </row>
    <row r="1069" spans="36:36">
      <c r="AJ1069" s="20"/>
    </row>
    <row r="1070" spans="36:36">
      <c r="AJ1070" s="20"/>
    </row>
    <row r="1071" spans="36:36">
      <c r="AJ1071" s="20"/>
    </row>
    <row r="1072" spans="36:36">
      <c r="AJ1072" s="20"/>
    </row>
    <row r="1073" spans="36:36">
      <c r="AJ1073" s="20"/>
    </row>
    <row r="1074" spans="36:36">
      <c r="AJ1074" s="20"/>
    </row>
    <row r="1075" spans="36:36">
      <c r="AJ1075" s="20"/>
    </row>
    <row r="1076" spans="36:36">
      <c r="AJ1076" s="20"/>
    </row>
    <row r="1077" spans="36:36">
      <c r="AJ1077" s="20"/>
    </row>
    <row r="1078" spans="36:36">
      <c r="AJ1078" s="20"/>
    </row>
    <row r="1079" spans="36:36">
      <c r="AJ1079" s="20"/>
    </row>
    <row r="1080" spans="36:36">
      <c r="AJ1080" s="20"/>
    </row>
    <row r="1081" spans="36:36">
      <c r="AJ1081" s="20"/>
    </row>
    <row r="1082" spans="36:36">
      <c r="AJ1082" s="20"/>
    </row>
    <row r="1083" spans="36:36">
      <c r="AJ1083" s="20"/>
    </row>
    <row r="1084" spans="36:36">
      <c r="AJ1084" s="20"/>
    </row>
    <row r="1085" spans="36:36">
      <c r="AJ1085" s="20"/>
    </row>
    <row r="1086" spans="36:36">
      <c r="AJ1086" s="20"/>
    </row>
    <row r="1087" spans="36:36">
      <c r="AJ1087" s="20"/>
    </row>
    <row r="1088" spans="36:36">
      <c r="AJ1088" s="20"/>
    </row>
    <row r="1089" spans="36:36">
      <c r="AJ1089" s="20"/>
    </row>
    <row r="1090" spans="36:36">
      <c r="AJ1090" s="20"/>
    </row>
    <row r="1091" spans="36:36">
      <c r="AJ1091" s="20"/>
    </row>
    <row r="1092" spans="36:36">
      <c r="AJ1092" s="20"/>
    </row>
    <row r="1093" spans="36:36">
      <c r="AJ1093" s="20"/>
    </row>
    <row r="1094" spans="36:36">
      <c r="AJ1094" s="20"/>
    </row>
    <row r="1095" spans="36:36">
      <c r="AJ1095" s="20"/>
    </row>
    <row r="1096" spans="36:36">
      <c r="AJ1096" s="20"/>
    </row>
    <row r="1097" spans="36:36">
      <c r="AJ1097" s="20"/>
    </row>
    <row r="1098" spans="36:36">
      <c r="AJ1098" s="20"/>
    </row>
    <row r="1099" spans="36:36">
      <c r="AJ1099" s="20"/>
    </row>
    <row r="1100" spans="36:36">
      <c r="AJ1100" s="20"/>
    </row>
    <row r="1101" spans="36:36">
      <c r="AJ1101" s="20"/>
    </row>
    <row r="1102" spans="36:36">
      <c r="AJ1102" s="20"/>
    </row>
    <row r="1103" spans="36:36">
      <c r="AJ1103" s="20"/>
    </row>
    <row r="1104" spans="36:36">
      <c r="AJ1104" s="20"/>
    </row>
    <row r="1105" spans="36:36">
      <c r="AJ1105" s="20"/>
    </row>
    <row r="1106" spans="36:36">
      <c r="AJ1106" s="20"/>
    </row>
    <row r="1107" spans="36:36">
      <c r="AJ1107" s="20"/>
    </row>
    <row r="1108" spans="36:36">
      <c r="AJ1108" s="20"/>
    </row>
    <row r="1109" spans="36:36">
      <c r="AJ1109" s="20"/>
    </row>
    <row r="1110" spans="36:36">
      <c r="AJ1110" s="20"/>
    </row>
    <row r="1111" spans="36:36">
      <c r="AJ1111" s="20"/>
    </row>
    <row r="1112" spans="36:36">
      <c r="AJ1112" s="20"/>
    </row>
    <row r="1113" spans="36:36">
      <c r="AJ1113" s="20"/>
    </row>
    <row r="1114" spans="36:36">
      <c r="AJ1114" s="20"/>
    </row>
    <row r="1115" spans="36:36">
      <c r="AJ1115" s="20"/>
    </row>
    <row r="1116" spans="36:36">
      <c r="AJ1116" s="20"/>
    </row>
    <row r="1117" spans="36:36">
      <c r="AJ1117" s="20"/>
    </row>
    <row r="1118" spans="36:36">
      <c r="AJ1118" s="20"/>
    </row>
    <row r="1119" spans="36:36">
      <c r="AJ1119" s="20"/>
    </row>
    <row r="1120" spans="36:36">
      <c r="AJ1120" s="20"/>
    </row>
    <row r="1121" spans="36:36">
      <c r="AJ1121" s="20"/>
    </row>
    <row r="1122" spans="36:36">
      <c r="AJ1122" s="20"/>
    </row>
    <row r="1123" spans="36:36">
      <c r="AJ1123" s="20"/>
    </row>
    <row r="1124" spans="36:36">
      <c r="AJ1124" s="20"/>
    </row>
    <row r="1125" spans="36:36">
      <c r="AJ1125" s="20"/>
    </row>
    <row r="1126" spans="36:36">
      <c r="AJ1126" s="20"/>
    </row>
    <row r="1127" spans="36:36">
      <c r="AJ1127" s="20"/>
    </row>
    <row r="1128" spans="36:36">
      <c r="AJ1128" s="20"/>
    </row>
    <row r="1129" spans="36:36">
      <c r="AJ1129" s="20"/>
    </row>
    <row r="1130" spans="36:36">
      <c r="AJ1130" s="20"/>
    </row>
    <row r="1131" spans="36:36">
      <c r="AJ1131" s="20"/>
    </row>
    <row r="1132" spans="36:36">
      <c r="AJ1132" s="20"/>
    </row>
    <row r="1133" spans="36:36">
      <c r="AJ1133" s="20"/>
    </row>
    <row r="1134" spans="36:36">
      <c r="AJ1134" s="20"/>
    </row>
    <row r="1135" spans="36:36">
      <c r="AJ1135" s="20"/>
    </row>
    <row r="1136" spans="36:36">
      <c r="AJ1136" s="20"/>
    </row>
    <row r="1137" spans="36:36">
      <c r="AJ1137" s="20"/>
    </row>
    <row r="1138" spans="36:36">
      <c r="AJ1138" s="20"/>
    </row>
    <row r="1139" spans="36:36">
      <c r="AJ1139" s="20"/>
    </row>
    <row r="1140" spans="36:36">
      <c r="AJ1140" s="20"/>
    </row>
    <row r="1141" spans="36:36">
      <c r="AJ1141" s="20"/>
    </row>
    <row r="1142" spans="36:36">
      <c r="AJ1142" s="20"/>
    </row>
    <row r="1143" spans="36:36">
      <c r="AJ1143" s="20"/>
    </row>
    <row r="1144" spans="36:36">
      <c r="AJ1144" s="20"/>
    </row>
    <row r="1145" spans="36:36">
      <c r="AJ1145" s="20"/>
    </row>
    <row r="1146" spans="36:36">
      <c r="AJ1146" s="20"/>
    </row>
    <row r="1147" spans="36:36">
      <c r="AJ1147" s="20"/>
    </row>
    <row r="1148" spans="36:36">
      <c r="AJ1148" s="20"/>
    </row>
    <row r="1149" spans="36:36">
      <c r="AJ1149" s="20"/>
    </row>
    <row r="1150" spans="36:36">
      <c r="AJ1150" s="20"/>
    </row>
    <row r="1151" spans="36:36">
      <c r="AJ1151" s="20"/>
    </row>
    <row r="1152" spans="36:36">
      <c r="AJ1152" s="20"/>
    </row>
    <row r="1153" spans="36:36">
      <c r="AJ1153" s="20"/>
    </row>
    <row r="1154" spans="36:36">
      <c r="AJ1154" s="20"/>
    </row>
    <row r="1155" spans="36:36">
      <c r="AJ1155" s="20"/>
    </row>
    <row r="1156" spans="36:36">
      <c r="AJ1156" s="20"/>
    </row>
    <row r="1157" spans="36:36">
      <c r="AJ1157" s="20"/>
    </row>
    <row r="1158" spans="36:36">
      <c r="AJ1158" s="20"/>
    </row>
    <row r="1159" spans="36:36">
      <c r="AJ1159" s="20"/>
    </row>
    <row r="1160" spans="36:36">
      <c r="AJ1160" s="20"/>
    </row>
    <row r="1161" spans="36:36">
      <c r="AJ1161" s="20"/>
    </row>
    <row r="1162" spans="36:36">
      <c r="AJ1162" s="20"/>
    </row>
    <row r="1163" spans="36:36">
      <c r="AJ1163" s="20"/>
    </row>
    <row r="1164" spans="36:36">
      <c r="AJ1164" s="20"/>
    </row>
    <row r="1165" spans="36:36">
      <c r="AJ1165" s="20"/>
    </row>
    <row r="1166" spans="36:36">
      <c r="AJ1166" s="20"/>
    </row>
    <row r="1167" spans="36:36">
      <c r="AJ1167" s="20"/>
    </row>
    <row r="1168" spans="36:36">
      <c r="AJ1168" s="20"/>
    </row>
    <row r="1169" spans="36:36">
      <c r="AJ1169" s="20"/>
    </row>
    <row r="1170" spans="36:36">
      <c r="AJ1170" s="20"/>
    </row>
    <row r="1171" spans="36:36">
      <c r="AJ1171" s="20"/>
    </row>
    <row r="1172" spans="36:36">
      <c r="AJ1172" s="20"/>
    </row>
    <row r="1173" spans="36:36">
      <c r="AJ1173" s="20"/>
    </row>
    <row r="1174" spans="36:36">
      <c r="AJ1174" s="20"/>
    </row>
    <row r="1175" spans="36:36">
      <c r="AJ1175" s="20"/>
    </row>
    <row r="1176" spans="36:36">
      <c r="AJ1176" s="20"/>
    </row>
    <row r="1177" spans="36:36">
      <c r="AJ1177" s="20"/>
    </row>
    <row r="1178" spans="36:36">
      <c r="AJ1178" s="20"/>
    </row>
    <row r="1179" spans="36:36">
      <c r="AJ1179" s="20"/>
    </row>
    <row r="1180" spans="36:36">
      <c r="AJ1180" s="20"/>
    </row>
    <row r="1181" spans="36:36">
      <c r="AJ1181" s="20"/>
    </row>
    <row r="1182" spans="36:36">
      <c r="AJ1182" s="20"/>
    </row>
    <row r="1183" spans="36:36">
      <c r="AJ1183" s="20"/>
    </row>
    <row r="1184" spans="36:36">
      <c r="AJ1184" s="20"/>
    </row>
    <row r="1185" spans="36:36">
      <c r="AJ1185" s="20"/>
    </row>
    <row r="1186" spans="36:36">
      <c r="AJ1186" s="20"/>
    </row>
    <row r="1187" spans="36:36">
      <c r="AJ1187" s="20"/>
    </row>
    <row r="1188" spans="36:36">
      <c r="AJ1188" s="20"/>
    </row>
    <row r="1189" spans="36:36">
      <c r="AJ1189" s="20"/>
    </row>
    <row r="1190" spans="36:36">
      <c r="AJ1190" s="20"/>
    </row>
    <row r="1191" spans="36:36">
      <c r="AJ1191" s="20"/>
    </row>
    <row r="1192" spans="36:36">
      <c r="AJ1192" s="20"/>
    </row>
    <row r="1193" spans="36:36">
      <c r="AJ1193" s="20"/>
    </row>
    <row r="1194" spans="36:36">
      <c r="AJ1194" s="20"/>
    </row>
    <row r="1195" spans="36:36">
      <c r="AJ1195" s="20"/>
    </row>
    <row r="1196" spans="36:36">
      <c r="AJ1196" s="20"/>
    </row>
    <row r="1197" spans="36:36">
      <c r="AJ1197" s="20"/>
    </row>
    <row r="1198" spans="36:36">
      <c r="AJ1198" s="20"/>
    </row>
    <row r="1199" spans="36:36">
      <c r="AJ1199" s="20"/>
    </row>
    <row r="1200" spans="36:36">
      <c r="AJ1200" s="20"/>
    </row>
    <row r="1201" spans="36:36">
      <c r="AJ1201" s="20"/>
    </row>
    <row r="1202" spans="36:36">
      <c r="AJ1202" s="20"/>
    </row>
    <row r="1203" spans="36:36">
      <c r="AJ1203" s="20"/>
    </row>
    <row r="1204" spans="36:36">
      <c r="AJ1204" s="20"/>
    </row>
    <row r="1205" spans="36:36">
      <c r="AJ1205" s="20"/>
    </row>
    <row r="1206" spans="36:36">
      <c r="AJ1206" s="20"/>
    </row>
    <row r="1207" spans="36:36">
      <c r="AJ1207" s="20"/>
    </row>
    <row r="1208" spans="36:36">
      <c r="AJ1208" s="20"/>
    </row>
    <row r="1209" spans="36:36">
      <c r="AJ1209" s="20"/>
    </row>
    <row r="1210" spans="36:36">
      <c r="AJ1210" s="20"/>
    </row>
    <row r="1211" spans="36:36">
      <c r="AJ1211" s="20"/>
    </row>
    <row r="1212" spans="36:36">
      <c r="AJ1212" s="20"/>
    </row>
    <row r="1213" spans="36:36">
      <c r="AJ1213" s="20"/>
    </row>
    <row r="1214" spans="36:36">
      <c r="AJ1214" s="20"/>
    </row>
    <row r="1215" spans="36:36">
      <c r="AJ1215" s="20"/>
    </row>
    <row r="1216" spans="36:36">
      <c r="AJ1216" s="20"/>
    </row>
    <row r="1217" spans="36:36">
      <c r="AJ1217" s="20"/>
    </row>
    <row r="1218" spans="36:36">
      <c r="AJ1218" s="20"/>
    </row>
    <row r="1219" spans="36:36">
      <c r="AJ1219" s="20"/>
    </row>
    <row r="1220" spans="36:36">
      <c r="AJ1220" s="20"/>
    </row>
    <row r="1221" spans="36:36">
      <c r="AJ1221" s="20"/>
    </row>
    <row r="1222" spans="36:36">
      <c r="AJ1222" s="20"/>
    </row>
    <row r="1223" spans="36:36">
      <c r="AJ1223" s="20"/>
    </row>
    <row r="1224" spans="36:36">
      <c r="AJ1224" s="20"/>
    </row>
    <row r="1225" spans="36:36">
      <c r="AJ1225" s="20"/>
    </row>
    <row r="1226" spans="36:36">
      <c r="AJ1226" s="20"/>
    </row>
    <row r="1227" spans="36:36">
      <c r="AJ1227" s="20"/>
    </row>
    <row r="1228" spans="36:36">
      <c r="AJ1228" s="20"/>
    </row>
    <row r="1229" spans="36:36">
      <c r="AJ1229" s="20"/>
    </row>
    <row r="1230" spans="36:36">
      <c r="AJ1230" s="20"/>
    </row>
    <row r="1231" spans="36:36">
      <c r="AJ1231" s="20"/>
    </row>
    <row r="1232" spans="36:36">
      <c r="AJ1232" s="20"/>
    </row>
    <row r="1233" spans="36:36">
      <c r="AJ1233" s="20"/>
    </row>
    <row r="1234" spans="36:36">
      <c r="AJ1234" s="20"/>
    </row>
    <row r="1235" spans="36:36">
      <c r="AJ1235" s="20"/>
    </row>
    <row r="1236" spans="36:36">
      <c r="AJ1236" s="20"/>
    </row>
    <row r="1237" spans="36:36">
      <c r="AJ1237" s="20"/>
    </row>
    <row r="1238" spans="36:36">
      <c r="AJ1238" s="20"/>
    </row>
    <row r="1239" spans="36:36">
      <c r="AJ1239" s="20"/>
    </row>
    <row r="1240" spans="36:36">
      <c r="AJ1240" s="20"/>
    </row>
    <row r="1241" spans="36:36">
      <c r="AJ1241" s="20"/>
    </row>
    <row r="1242" spans="36:36">
      <c r="AJ1242" s="20"/>
    </row>
    <row r="1243" spans="36:36">
      <c r="AJ1243" s="20"/>
    </row>
    <row r="1244" spans="36:36">
      <c r="AJ1244" s="20"/>
    </row>
    <row r="1245" spans="36:36">
      <c r="AJ1245" s="20"/>
    </row>
    <row r="1246" spans="36:36">
      <c r="AJ1246" s="20"/>
    </row>
    <row r="1247" spans="36:36">
      <c r="AJ1247" s="20"/>
    </row>
    <row r="1248" spans="36:36">
      <c r="AJ1248" s="20"/>
    </row>
    <row r="1249" spans="36:36">
      <c r="AJ1249" s="20"/>
    </row>
    <row r="1250" spans="36:36">
      <c r="AJ1250" s="20"/>
    </row>
    <row r="1251" spans="36:36">
      <c r="AJ1251" s="20"/>
    </row>
    <row r="1252" spans="36:36">
      <c r="AJ1252" s="20"/>
    </row>
    <row r="1253" spans="36:36">
      <c r="AJ1253" s="20"/>
    </row>
    <row r="1254" spans="36:36">
      <c r="AJ1254" s="20"/>
    </row>
    <row r="1255" spans="36:36">
      <c r="AJ1255" s="20"/>
    </row>
    <row r="1256" spans="36:36">
      <c r="AJ1256" s="20"/>
    </row>
    <row r="1257" spans="36:36">
      <c r="AJ1257" s="20"/>
    </row>
    <row r="1258" spans="36:36">
      <c r="AJ1258" s="20"/>
    </row>
    <row r="1259" spans="36:36">
      <c r="AJ1259" s="20"/>
    </row>
    <row r="1260" spans="36:36">
      <c r="AJ1260" s="20"/>
    </row>
    <row r="1261" spans="36:36">
      <c r="AJ1261" s="20"/>
    </row>
    <row r="1262" spans="36:36">
      <c r="AJ1262" s="20"/>
    </row>
    <row r="1263" spans="36:36">
      <c r="AJ1263" s="20"/>
    </row>
    <row r="1264" spans="36:36">
      <c r="AJ1264" s="20"/>
    </row>
    <row r="1265" spans="36:36">
      <c r="AJ1265" s="20"/>
    </row>
    <row r="1266" spans="36:36">
      <c r="AJ1266" s="20"/>
    </row>
    <row r="1267" spans="36:36">
      <c r="AJ1267" s="20"/>
    </row>
    <row r="1268" spans="36:36">
      <c r="AJ1268" s="20"/>
    </row>
    <row r="1269" spans="36:36">
      <c r="AJ1269" s="20"/>
    </row>
    <row r="1270" spans="36:36">
      <c r="AJ1270" s="20"/>
    </row>
    <row r="1271" spans="36:36">
      <c r="AJ1271" s="20"/>
    </row>
    <row r="1272" spans="36:36">
      <c r="AJ1272" s="20"/>
    </row>
    <row r="1273" spans="36:36">
      <c r="AJ1273" s="20"/>
    </row>
    <row r="1274" spans="36:36">
      <c r="AJ1274" s="20"/>
    </row>
    <row r="1275" spans="36:36">
      <c r="AJ1275" s="20"/>
    </row>
    <row r="1276" spans="36:36">
      <c r="AJ1276" s="20"/>
    </row>
    <row r="1277" spans="36:36">
      <c r="AJ1277" s="20"/>
    </row>
    <row r="1278" spans="36:36">
      <c r="AJ1278" s="20"/>
    </row>
    <row r="1279" spans="36:36">
      <c r="AJ1279" s="20"/>
    </row>
    <row r="1280" spans="36:36">
      <c r="AJ1280" s="20"/>
    </row>
    <row r="1281" spans="36:36">
      <c r="AJ1281" s="20"/>
    </row>
    <row r="1282" spans="36:36">
      <c r="AJ1282" s="20"/>
    </row>
    <row r="1283" spans="36:36">
      <c r="AJ1283" s="20"/>
    </row>
    <row r="1284" spans="36:36">
      <c r="AJ1284" s="20"/>
    </row>
    <row r="1285" spans="36:36">
      <c r="AJ1285" s="20"/>
    </row>
    <row r="1286" spans="36:36">
      <c r="AJ1286" s="20"/>
    </row>
    <row r="1287" spans="36:36">
      <c r="AJ1287" s="20"/>
    </row>
    <row r="1288" spans="36:36">
      <c r="AJ1288" s="20"/>
    </row>
    <row r="1289" spans="36:36">
      <c r="AJ1289" s="20"/>
    </row>
    <row r="1290" spans="36:36">
      <c r="AJ1290" s="20"/>
    </row>
    <row r="1291" spans="36:36">
      <c r="AJ1291" s="20"/>
    </row>
    <row r="1292" spans="36:36">
      <c r="AJ1292" s="20"/>
    </row>
    <row r="1293" spans="36:36">
      <c r="AJ1293" s="20"/>
    </row>
    <row r="1294" spans="36:36">
      <c r="AJ1294" s="20"/>
    </row>
    <row r="1295" spans="36:36">
      <c r="AJ1295" s="20"/>
    </row>
    <row r="1296" spans="36:36">
      <c r="AJ1296" s="20"/>
    </row>
  </sheetData>
  <sheetProtection algorithmName="SHA-512" hashValue="7WeuAI+HHiIMmsVFv9Bq/9+tOLjJEA+7oQtDs0E0MPV1WsGBp+aoV6bb9yfh3cZOAWlyAw//KZaKI+DuIOqBbQ==" saltValue="BsFGYUAvzux3sWxM0vWslw==" spinCount="100000" sheet="1" objects="1" scenarios="1" selectLockedCells="1"/>
  <mergeCells count="68">
    <mergeCell ref="AB16:AC16"/>
    <mergeCell ref="AD16:AI16"/>
    <mergeCell ref="AD22:AI22"/>
    <mergeCell ref="AB20:AC20"/>
    <mergeCell ref="AB18:AC18"/>
    <mergeCell ref="AD18:AI18"/>
    <mergeCell ref="AD20:AI20"/>
    <mergeCell ref="A5:AJ5"/>
    <mergeCell ref="AB10:AC10"/>
    <mergeCell ref="AB12:AC12"/>
    <mergeCell ref="B8:AA8"/>
    <mergeCell ref="B10:AA10"/>
    <mergeCell ref="AB8:AC8"/>
    <mergeCell ref="A6:AC6"/>
    <mergeCell ref="AD12:AI12"/>
    <mergeCell ref="AD14:AI14"/>
    <mergeCell ref="B12:AA12"/>
    <mergeCell ref="AD6:AI6"/>
    <mergeCell ref="AD8:AI8"/>
    <mergeCell ref="AD10:AI10"/>
    <mergeCell ref="AB14:AC14"/>
    <mergeCell ref="B14:AA14"/>
    <mergeCell ref="AD24:AI24"/>
    <mergeCell ref="AD28:AI28"/>
    <mergeCell ref="A40:AC40"/>
    <mergeCell ref="B42:AA42"/>
    <mergeCell ref="B34:AA34"/>
    <mergeCell ref="J27:AA27"/>
    <mergeCell ref="B30:AA30"/>
    <mergeCell ref="B28:AA28"/>
    <mergeCell ref="AD30:AI30"/>
    <mergeCell ref="AD26:AI26"/>
    <mergeCell ref="AB28:AC28"/>
    <mergeCell ref="AB30:AC30"/>
    <mergeCell ref="A37:V37"/>
    <mergeCell ref="AD42:AI42"/>
    <mergeCell ref="B26:AA26"/>
    <mergeCell ref="J25:AA25"/>
    <mergeCell ref="J29:AA29"/>
    <mergeCell ref="AB24:AC24"/>
    <mergeCell ref="AB26:AC26"/>
    <mergeCell ref="AB42:AC42"/>
    <mergeCell ref="J13:AA13"/>
    <mergeCell ref="AB22:AC22"/>
    <mergeCell ref="J23:AA23"/>
    <mergeCell ref="J21:AA21"/>
    <mergeCell ref="J19:AA19"/>
    <mergeCell ref="B16:AA16"/>
    <mergeCell ref="B18:AA18"/>
    <mergeCell ref="B20:AA20"/>
    <mergeCell ref="J15:AA15"/>
    <mergeCell ref="J17:AA17"/>
    <mergeCell ref="B22:AA22"/>
    <mergeCell ref="B24:AA24"/>
    <mergeCell ref="Z48:AE49"/>
    <mergeCell ref="B45:AA45"/>
    <mergeCell ref="AB45:AC45"/>
    <mergeCell ref="B44:AA44"/>
    <mergeCell ref="AB44:AC44"/>
    <mergeCell ref="AD44:AI44"/>
    <mergeCell ref="AD45:AI45"/>
    <mergeCell ref="AD40:AI40"/>
    <mergeCell ref="AD34:AI34"/>
    <mergeCell ref="AB34:AC34"/>
    <mergeCell ref="AD43:AI43"/>
    <mergeCell ref="A39:AJ39"/>
    <mergeCell ref="B43:AA43"/>
    <mergeCell ref="AB43:AC43"/>
  </mergeCells>
  <phoneticPr fontId="10" type="noConversion"/>
  <conditionalFormatting sqref="AD34:AI34">
    <cfRule type="cellIs" dxfId="171" priority="2" stopIfTrue="1" operator="notEqual">
      <formula>$AN$5</formula>
    </cfRule>
  </conditionalFormatting>
  <conditionalFormatting sqref="AD45:AI45">
    <cfRule type="cellIs" dxfId="170" priority="1" stopIfTrue="1" operator="notEqual">
      <formula>$AN$5</formula>
    </cfRule>
  </conditionalFormatting>
  <dataValidations xWindow="666" yWindow="341" count="2">
    <dataValidation type="whole" operator="greaterThan" allowBlank="1" showInputMessage="1" showErrorMessage="1" sqref="AD34:AI34 AD45:AI45" xr:uid="{00000000-0002-0000-0400-000000000000}">
      <formula1>0</formula1>
    </dataValidation>
    <dataValidation type="whole" allowBlank="1" showInputMessage="1" showErrorMessage="1" sqref="AD8:AI8 AD10:AI10 AD12:AI12 AD14:AI14 AD16:AI16 AD18:AI18 AD20:AI20 AD22:AI22 AD24:AI24 AD26:AI26 AD28:AI28 AD30:AI30 AD42:AI44" xr:uid="{00000000-0002-0000-0400-000001000000}">
      <formula1>1</formula1>
      <formula2>99999999999</formula2>
    </dataValidation>
  </dataValidations>
  <printOptions horizontalCentered="1"/>
  <pageMargins left="0.36" right="0.32" top="0.48" bottom="0.43" header="0.19685039370078741" footer="0.43"/>
  <pageSetup paperSize="9" scale="96" firstPageNumber="2" orientation="portrait" useFirstPageNumber="1" horizontalDpi="300" verticalDpi="300" r:id="rId1"/>
  <headerFooter alignWithMargins="0">
    <oddFooter>&amp;C2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6">
    <pageSetUpPr fitToPage="1"/>
  </sheetPr>
  <dimension ref="A1:AP25"/>
  <sheetViews>
    <sheetView showGridLines="0" workbookViewId="0">
      <selection activeCell="AE7" sqref="AE7:AJ7"/>
    </sheetView>
  </sheetViews>
  <sheetFormatPr defaultColWidth="9.140625" defaultRowHeight="14.25"/>
  <cols>
    <col min="1" max="2" width="4.5703125" style="12" customWidth="1"/>
    <col min="3" max="3" width="2.7109375" style="12" customWidth="1"/>
    <col min="4" max="4" width="3" style="12" customWidth="1"/>
    <col min="5" max="9" width="2.7109375" style="12" customWidth="1"/>
    <col min="10" max="10" width="2.42578125" style="12" customWidth="1"/>
    <col min="11" max="12" width="2.7109375" style="12" customWidth="1"/>
    <col min="13" max="13" width="3.7109375" style="12" customWidth="1"/>
    <col min="14" max="18" width="2.7109375" style="12" customWidth="1"/>
    <col min="19" max="19" width="1.85546875" style="12" customWidth="1"/>
    <col min="20" max="22" width="2.7109375" style="12" customWidth="1"/>
    <col min="23" max="23" width="3.5703125" style="12" customWidth="1"/>
    <col min="24" max="29" width="2.7109375" style="12" customWidth="1"/>
    <col min="30" max="30" width="2.5703125" style="12" customWidth="1"/>
    <col min="31" max="31" width="2.7109375" style="12" customWidth="1"/>
    <col min="32" max="35" width="2.85546875" style="12" customWidth="1"/>
    <col min="36" max="36" width="2.140625" style="12" customWidth="1"/>
    <col min="37" max="37" width="2.85546875" style="12" customWidth="1"/>
    <col min="38" max="38" width="9.140625" style="23"/>
    <col min="39" max="39" width="12.5703125" style="68" customWidth="1"/>
    <col min="40" max="42" width="9.140625" style="68"/>
    <col min="43" max="16384" width="9.140625" style="12"/>
  </cols>
  <sheetData>
    <row r="1" spans="1:40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</row>
    <row r="2" spans="1:40" ht="13.7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170"/>
      <c r="Y2" s="92"/>
      <c r="Z2" s="92"/>
      <c r="AA2" s="92"/>
      <c r="AB2" s="92"/>
      <c r="AC2" s="92"/>
      <c r="AD2" s="92"/>
      <c r="AE2" s="92"/>
      <c r="AF2" s="684"/>
      <c r="AG2" s="684"/>
      <c r="AH2" s="684"/>
      <c r="AI2" s="684"/>
      <c r="AJ2" s="684"/>
      <c r="AK2" s="684"/>
    </row>
    <row r="3" spans="1:40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</row>
    <row r="4" spans="1:40" ht="37.5" customHeight="1">
      <c r="A4" s="671" t="s">
        <v>161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672"/>
      <c r="AD4" s="672"/>
      <c r="AE4" s="672"/>
      <c r="AF4" s="672"/>
      <c r="AG4" s="672"/>
      <c r="AH4" s="672"/>
      <c r="AI4" s="672"/>
      <c r="AJ4" s="672"/>
      <c r="AK4" s="673"/>
    </row>
    <row r="5" spans="1:40" ht="29.25" customHeight="1">
      <c r="A5" s="686" t="s">
        <v>162</v>
      </c>
      <c r="B5" s="687"/>
      <c r="C5" s="687"/>
      <c r="D5" s="687"/>
      <c r="E5" s="687"/>
      <c r="F5" s="687"/>
      <c r="G5" s="687"/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  <c r="S5" s="687"/>
      <c r="T5" s="687"/>
      <c r="U5" s="687"/>
      <c r="V5" s="687"/>
      <c r="W5" s="687"/>
      <c r="X5" s="687"/>
      <c r="Y5" s="687"/>
      <c r="Z5" s="687"/>
      <c r="AA5" s="687"/>
      <c r="AB5" s="687"/>
      <c r="AC5" s="687"/>
      <c r="AD5" s="688"/>
      <c r="AE5" s="689" t="s">
        <v>141</v>
      </c>
      <c r="AF5" s="690"/>
      <c r="AG5" s="690"/>
      <c r="AH5" s="690"/>
      <c r="AI5" s="690"/>
      <c r="AJ5" s="691"/>
      <c r="AK5" s="218"/>
    </row>
    <row r="6" spans="1:40" ht="9.75" customHeight="1">
      <c r="A6" s="176"/>
      <c r="B6" s="219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98"/>
      <c r="N6" s="198"/>
      <c r="O6" s="198"/>
      <c r="P6" s="198"/>
      <c r="Q6" s="198"/>
      <c r="R6" s="198"/>
      <c r="S6" s="170"/>
      <c r="T6" s="170"/>
      <c r="U6" s="170"/>
      <c r="V6" s="170"/>
      <c r="W6" s="181"/>
      <c r="X6" s="181"/>
      <c r="Y6" s="181"/>
      <c r="Z6" s="181"/>
      <c r="AA6" s="181"/>
      <c r="AB6" s="181"/>
      <c r="AC6" s="181"/>
      <c r="AD6" s="181"/>
      <c r="AE6" s="199"/>
      <c r="AF6" s="199"/>
      <c r="AG6" s="199"/>
      <c r="AH6" s="199"/>
      <c r="AI6" s="199"/>
      <c r="AJ6" s="200"/>
      <c r="AK6" s="218"/>
    </row>
    <row r="7" spans="1:40" ht="20.25" customHeight="1">
      <c r="A7" s="201"/>
      <c r="B7" s="170"/>
      <c r="C7" s="674" t="s">
        <v>163</v>
      </c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674"/>
      <c r="T7" s="674"/>
      <c r="U7" s="674"/>
      <c r="V7" s="674"/>
      <c r="W7" s="674"/>
      <c r="X7" s="674"/>
      <c r="Y7" s="674"/>
      <c r="Z7" s="674"/>
      <c r="AA7" s="674"/>
      <c r="AB7" s="674"/>
      <c r="AC7" s="683">
        <v>801</v>
      </c>
      <c r="AD7" s="683"/>
      <c r="AE7" s="595"/>
      <c r="AF7" s="596"/>
      <c r="AG7" s="596"/>
      <c r="AH7" s="596"/>
      <c r="AI7" s="596"/>
      <c r="AJ7" s="597"/>
      <c r="AK7" s="94"/>
    </row>
    <row r="8" spans="1:40" ht="20.25" customHeight="1">
      <c r="A8" s="95"/>
      <c r="B8" s="149"/>
      <c r="C8" s="674" t="s">
        <v>164</v>
      </c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674"/>
      <c r="S8" s="674"/>
      <c r="T8" s="674"/>
      <c r="U8" s="674"/>
      <c r="V8" s="674"/>
      <c r="W8" s="674"/>
      <c r="X8" s="674"/>
      <c r="Y8" s="674"/>
      <c r="Z8" s="674"/>
      <c r="AA8" s="674"/>
      <c r="AB8" s="674"/>
      <c r="AC8" s="683">
        <v>802</v>
      </c>
      <c r="AD8" s="683"/>
      <c r="AE8" s="595"/>
      <c r="AF8" s="596"/>
      <c r="AG8" s="596"/>
      <c r="AH8" s="596"/>
      <c r="AI8" s="596"/>
      <c r="AJ8" s="597"/>
      <c r="AK8" s="94"/>
    </row>
    <row r="9" spans="1:40" ht="20.25" customHeight="1">
      <c r="A9" s="95"/>
      <c r="B9" s="149"/>
      <c r="C9" s="674" t="s">
        <v>165</v>
      </c>
      <c r="D9" s="674"/>
      <c r="E9" s="674"/>
      <c r="F9" s="674"/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674"/>
      <c r="S9" s="674"/>
      <c r="T9" s="674"/>
      <c r="U9" s="674"/>
      <c r="V9" s="674"/>
      <c r="W9" s="674"/>
      <c r="X9" s="674"/>
      <c r="Y9" s="674"/>
      <c r="Z9" s="674"/>
      <c r="AA9" s="674"/>
      <c r="AB9" s="674"/>
      <c r="AC9" s="683">
        <v>803</v>
      </c>
      <c r="AD9" s="683"/>
      <c r="AE9" s="595"/>
      <c r="AF9" s="596"/>
      <c r="AG9" s="596"/>
      <c r="AH9" s="596"/>
      <c r="AI9" s="596"/>
      <c r="AJ9" s="597"/>
      <c r="AK9" s="94"/>
    </row>
    <row r="10" spans="1:40" ht="20.25" customHeight="1">
      <c r="A10" s="95"/>
      <c r="B10" s="149"/>
      <c r="C10" s="674" t="s">
        <v>166</v>
      </c>
      <c r="D10" s="674"/>
      <c r="E10" s="674"/>
      <c r="F10" s="674"/>
      <c r="G10" s="674"/>
      <c r="H10" s="674"/>
      <c r="I10" s="674"/>
      <c r="J10" s="674"/>
      <c r="K10" s="674"/>
      <c r="L10" s="674"/>
      <c r="M10" s="674"/>
      <c r="N10" s="674"/>
      <c r="O10" s="674"/>
      <c r="P10" s="674"/>
      <c r="Q10" s="674"/>
      <c r="R10" s="674"/>
      <c r="S10" s="674"/>
      <c r="T10" s="674"/>
      <c r="U10" s="674"/>
      <c r="V10" s="674"/>
      <c r="W10" s="674"/>
      <c r="X10" s="674"/>
      <c r="Y10" s="674"/>
      <c r="Z10" s="674"/>
      <c r="AA10" s="674"/>
      <c r="AB10" s="674"/>
      <c r="AC10" s="683">
        <v>804</v>
      </c>
      <c r="AD10" s="683"/>
      <c r="AE10" s="595"/>
      <c r="AF10" s="596"/>
      <c r="AG10" s="596"/>
      <c r="AH10" s="596"/>
      <c r="AI10" s="596"/>
      <c r="AJ10" s="597"/>
      <c r="AK10" s="94"/>
    </row>
    <row r="11" spans="1:40" ht="20.25" customHeight="1">
      <c r="A11" s="95"/>
      <c r="B11" s="149"/>
      <c r="C11" s="674" t="s">
        <v>167</v>
      </c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674"/>
      <c r="Z11" s="674"/>
      <c r="AA11" s="674"/>
      <c r="AB11" s="674"/>
      <c r="AC11" s="683">
        <v>805</v>
      </c>
      <c r="AD11" s="683"/>
      <c r="AE11" s="595"/>
      <c r="AF11" s="596"/>
      <c r="AG11" s="596"/>
      <c r="AH11" s="596"/>
      <c r="AI11" s="596"/>
      <c r="AJ11" s="597"/>
      <c r="AK11" s="94"/>
    </row>
    <row r="12" spans="1:40" ht="20.25" customHeight="1">
      <c r="A12" s="149"/>
      <c r="B12" s="2"/>
      <c r="C12" s="910" t="s">
        <v>168</v>
      </c>
      <c r="D12" s="910"/>
      <c r="E12" s="910"/>
      <c r="F12" s="910"/>
      <c r="G12" s="910"/>
      <c r="H12" s="910"/>
      <c r="I12" s="910"/>
      <c r="J12" s="910"/>
      <c r="K12" s="910"/>
      <c r="L12" s="910"/>
      <c r="M12" s="910"/>
      <c r="N12" s="910"/>
      <c r="O12" s="910"/>
      <c r="P12" s="910"/>
      <c r="Q12" s="910"/>
      <c r="R12" s="910"/>
      <c r="S12" s="910"/>
      <c r="T12" s="910"/>
      <c r="U12" s="910"/>
      <c r="V12" s="910"/>
      <c r="W12" s="910"/>
      <c r="X12" s="910"/>
      <c r="Y12" s="910"/>
      <c r="Z12" s="910"/>
      <c r="AA12" s="910"/>
      <c r="AB12" s="910"/>
      <c r="AC12" s="683">
        <v>806</v>
      </c>
      <c r="AD12" s="683"/>
      <c r="AE12" s="595"/>
      <c r="AF12" s="596"/>
      <c r="AG12" s="596"/>
      <c r="AH12" s="596"/>
      <c r="AI12" s="596"/>
      <c r="AJ12" s="597"/>
      <c r="AK12" s="94"/>
    </row>
    <row r="13" spans="1:40" ht="20.25" customHeigh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145"/>
      <c r="Y13" s="145"/>
      <c r="Z13" s="145"/>
      <c r="AA13" s="145"/>
      <c r="AB13" s="145"/>
      <c r="AC13" s="683"/>
      <c r="AD13" s="683"/>
      <c r="AE13" s="602"/>
      <c r="AF13" s="602"/>
      <c r="AG13" s="602"/>
      <c r="AH13" s="602"/>
      <c r="AI13" s="602"/>
      <c r="AJ13" s="602"/>
      <c r="AK13" s="188"/>
    </row>
    <row r="14" spans="1:40" ht="20.25" customHeight="1">
      <c r="A14" s="201"/>
      <c r="B14" s="693" t="s">
        <v>169</v>
      </c>
      <c r="C14" s="693"/>
      <c r="D14" s="693"/>
      <c r="E14" s="693"/>
      <c r="F14" s="693"/>
      <c r="G14" s="693"/>
      <c r="H14" s="693"/>
      <c r="I14" s="693"/>
      <c r="J14" s="693"/>
      <c r="K14" s="693"/>
      <c r="L14" s="693"/>
      <c r="M14" s="693"/>
      <c r="N14" s="693"/>
      <c r="O14" s="693"/>
      <c r="P14" s="693"/>
      <c r="Q14" s="693"/>
      <c r="R14" s="693"/>
      <c r="S14" s="693"/>
      <c r="T14" s="693"/>
      <c r="U14" s="693"/>
      <c r="V14" s="693"/>
      <c r="W14" s="693"/>
      <c r="X14" s="693"/>
      <c r="Y14" s="693"/>
      <c r="Z14" s="693"/>
      <c r="AA14" s="693"/>
      <c r="AB14" s="150"/>
      <c r="AC14" s="685">
        <v>807</v>
      </c>
      <c r="AD14" s="685"/>
      <c r="AE14" s="599">
        <f>_801+_802+_803+_804+_805+_806</f>
        <v>0</v>
      </c>
      <c r="AF14" s="600"/>
      <c r="AG14" s="600"/>
      <c r="AH14" s="600"/>
      <c r="AI14" s="600"/>
      <c r="AJ14" s="601"/>
      <c r="AK14" s="445"/>
      <c r="AN14" s="461">
        <f>_2_16</f>
        <v>0</v>
      </c>
    </row>
    <row r="15" spans="1:40" ht="20.25" customHeight="1">
      <c r="A15" s="201"/>
      <c r="T15" s="41"/>
      <c r="U15" s="431"/>
      <c r="V15" s="431"/>
      <c r="W15" s="431"/>
      <c r="X15" s="431"/>
      <c r="Y15" s="431"/>
      <c r="Z15" s="431"/>
      <c r="AA15" s="32"/>
      <c r="AB15" s="32"/>
      <c r="AC15" s="430"/>
      <c r="AD15" s="430"/>
      <c r="AE15" s="443"/>
      <c r="AF15" s="443"/>
      <c r="AG15" s="443"/>
      <c r="AH15" s="443"/>
      <c r="AI15" s="443"/>
      <c r="AJ15" s="443"/>
      <c r="AK15" s="445"/>
      <c r="AN15" s="461"/>
    </row>
    <row r="16" spans="1:40">
      <c r="A16" s="208"/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692"/>
      <c r="AF16" s="692"/>
      <c r="AG16" s="692"/>
      <c r="AH16" s="692"/>
      <c r="AI16" s="692"/>
      <c r="AJ16" s="692"/>
      <c r="AK16" s="446"/>
    </row>
    <row r="17" spans="1:41">
      <c r="A17" s="2" t="s">
        <v>155</v>
      </c>
    </row>
    <row r="18" spans="1:41" ht="14.25" customHeight="1">
      <c r="A18" s="92"/>
    </row>
    <row r="25" spans="1:41">
      <c r="AO25" s="68" t="s">
        <v>170</v>
      </c>
    </row>
  </sheetData>
  <sheetProtection algorithmName="SHA-512" hashValue="bdtnH8mgNzugVzktcEr/8pLc6tzSCsTq4QmhmJrY1s+IxrC+fZJ1l+knqc++7Ptdq116sIxxConmOcRz2nYVAg==" saltValue="hs/QBCVvvnBHwf4qFOphiQ==" spinCount="100000" sheet="1" objects="1" scenarios="1" selectLockedCells="1"/>
  <mergeCells count="28">
    <mergeCell ref="AE7:AJ7"/>
    <mergeCell ref="AC11:AD11"/>
    <mergeCell ref="AE13:AJ13"/>
    <mergeCell ref="AE16:AJ16"/>
    <mergeCell ref="B14:AA14"/>
    <mergeCell ref="C12:AB12"/>
    <mergeCell ref="AE8:AJ8"/>
    <mergeCell ref="C9:AB9"/>
    <mergeCell ref="AC9:AD9"/>
    <mergeCell ref="AC8:AD8"/>
    <mergeCell ref="C11:AB11"/>
    <mergeCell ref="AE11:AJ11"/>
    <mergeCell ref="AF2:AK2"/>
    <mergeCell ref="C8:AB8"/>
    <mergeCell ref="C10:AB10"/>
    <mergeCell ref="AC14:AD14"/>
    <mergeCell ref="AE14:AJ14"/>
    <mergeCell ref="AC13:AD13"/>
    <mergeCell ref="A4:AK4"/>
    <mergeCell ref="A5:AD5"/>
    <mergeCell ref="AE5:AJ5"/>
    <mergeCell ref="C7:AB7"/>
    <mergeCell ref="AC7:AD7"/>
    <mergeCell ref="AC12:AD12"/>
    <mergeCell ref="AE10:AJ10"/>
    <mergeCell ref="AE12:AJ12"/>
    <mergeCell ref="AC10:AD10"/>
    <mergeCell ref="AE9:AJ9"/>
  </mergeCells>
  <conditionalFormatting sqref="AE14:AJ14">
    <cfRule type="cellIs" dxfId="169" priority="1" stopIfTrue="1" operator="notEqual">
      <formula>$AN$14</formula>
    </cfRule>
  </conditionalFormatting>
  <dataValidations count="1">
    <dataValidation type="whole" allowBlank="1" showInputMessage="1" showErrorMessage="1" sqref="AE7:AJ12" xr:uid="{00000000-0002-0000-0500-000000000000}">
      <formula1>1</formula1>
      <formula2>9999999999</formula2>
    </dataValidation>
  </dataValidations>
  <printOptions horizontalCentered="1"/>
  <pageMargins left="0.36" right="0.32" top="0.48" bottom="0.43" header="0.19685039370078741" footer="0.43"/>
  <pageSetup paperSize="9" scale="94" firstPageNumber="2" orientation="portrait" useFirstPageNumber="1" horizontalDpi="300" verticalDpi="300" r:id="rId1"/>
  <headerFooter alignWithMargins="0">
    <oddFooter>&amp;C2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8"/>
  <dimension ref="A1:AG70"/>
  <sheetViews>
    <sheetView showGridLines="0" workbookViewId="0">
      <selection activeCell="Q6" sqref="Q6"/>
    </sheetView>
  </sheetViews>
  <sheetFormatPr defaultRowHeight="12.75"/>
  <cols>
    <col min="1" max="1" width="5.85546875" customWidth="1"/>
    <col min="2" max="16" width="2.85546875" customWidth="1"/>
    <col min="17" max="17" width="12.140625" customWidth="1"/>
    <col min="18" max="18" width="6" customWidth="1"/>
    <col min="19" max="20" width="3" customWidth="1"/>
    <col min="21" max="21" width="5" customWidth="1"/>
    <col min="22" max="22" width="3" customWidth="1"/>
    <col min="23" max="23" width="5.5703125" customWidth="1"/>
    <col min="24" max="25" width="3" customWidth="1"/>
    <col min="26" max="27" width="9.140625" style="507" hidden="1" customWidth="1"/>
    <col min="28" max="28" width="4" style="507" hidden="1" customWidth="1"/>
    <col min="29" max="29" width="5.7109375" style="507" hidden="1" customWidth="1"/>
    <col min="30" max="30" width="10" style="507" hidden="1" customWidth="1"/>
    <col min="31" max="32" width="9.140625" style="508" hidden="1" customWidth="1"/>
    <col min="33" max="33" width="0" style="508" hidden="1" customWidth="1"/>
  </cols>
  <sheetData>
    <row r="1" spans="1:33" ht="10.5" customHeight="1">
      <c r="A1" s="463"/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</row>
    <row r="2" spans="1:33" ht="1.5" customHeight="1">
      <c r="A2" s="463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170"/>
      <c r="T2" s="714"/>
      <c r="U2" s="714"/>
      <c r="V2" s="714"/>
      <c r="W2" s="714"/>
      <c r="X2" s="92"/>
      <c r="Y2" s="92"/>
      <c r="Z2" s="509"/>
    </row>
    <row r="3" spans="1:33" ht="11.25" hidden="1" customHeight="1">
      <c r="A3" s="463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</row>
    <row r="4" spans="1:33" ht="10.5" hidden="1" customHeight="1">
      <c r="A4" s="463"/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</row>
    <row r="5" spans="1:33" ht="46.5" customHeight="1" thickBot="1">
      <c r="A5" s="671" t="s">
        <v>171</v>
      </c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715"/>
      <c r="R5" s="672"/>
      <c r="S5" s="672"/>
      <c r="T5" s="672"/>
      <c r="U5" s="672"/>
      <c r="V5" s="672"/>
      <c r="W5" s="672"/>
      <c r="X5" s="672"/>
      <c r="Y5" s="673"/>
      <c r="AE5" s="510"/>
    </row>
    <row r="6" spans="1:33" ht="34.5" customHeight="1" thickBot="1">
      <c r="A6" s="716" t="s">
        <v>172</v>
      </c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495"/>
      <c r="P6" s="495"/>
      <c r="Q6" s="518"/>
      <c r="R6" s="495"/>
      <c r="S6" s="495"/>
      <c r="T6" s="495"/>
      <c r="U6" s="495"/>
      <c r="V6" s="495"/>
      <c r="W6" s="495"/>
      <c r="X6" s="495"/>
      <c r="Y6" s="426"/>
      <c r="AA6" s="507">
        <f>IF(AD7=1,2,3)</f>
        <v>3</v>
      </c>
      <c r="AB6" s="500"/>
      <c r="AC6" s="500"/>
      <c r="AD6" s="508"/>
      <c r="AE6" s="510"/>
    </row>
    <row r="7" spans="1:33" ht="24.75" customHeight="1">
      <c r="A7" s="710" t="s">
        <v>173</v>
      </c>
      <c r="B7" s="711"/>
      <c r="C7" s="711"/>
      <c r="D7" s="711"/>
      <c r="E7" s="711"/>
      <c r="F7" s="711"/>
      <c r="G7" s="711"/>
      <c r="H7" s="711"/>
      <c r="I7" s="711"/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11"/>
      <c r="U7" s="711"/>
      <c r="V7" s="711"/>
      <c r="W7" s="711"/>
      <c r="X7" s="711"/>
      <c r="Y7" s="221"/>
      <c r="AD7" s="508">
        <f>IF(Q6="SI",1,IF(Q6="",0,2))</f>
        <v>0</v>
      </c>
      <c r="AE7" s="510" t="s">
        <v>174</v>
      </c>
    </row>
    <row r="8" spans="1:33" ht="14.25" customHeight="1">
      <c r="A8" s="904" t="s">
        <v>175</v>
      </c>
      <c r="B8" s="905"/>
      <c r="C8" s="905"/>
      <c r="D8" s="905"/>
      <c r="E8" s="905"/>
      <c r="F8" s="905"/>
      <c r="G8" s="905"/>
      <c r="H8" s="905"/>
      <c r="I8" s="905"/>
      <c r="J8" s="905"/>
      <c r="K8" s="905"/>
      <c r="L8" s="905"/>
      <c r="M8" s="905"/>
      <c r="N8" s="905"/>
      <c r="O8" s="905"/>
      <c r="P8" s="905"/>
      <c r="Q8" s="905"/>
      <c r="R8" s="906"/>
      <c r="S8" s="680" t="s">
        <v>141</v>
      </c>
      <c r="T8" s="681"/>
      <c r="U8" s="681"/>
      <c r="V8" s="681"/>
      <c r="W8" s="681"/>
      <c r="X8" s="682"/>
      <c r="Y8" s="218"/>
      <c r="AE8" s="510" t="s">
        <v>176</v>
      </c>
    </row>
    <row r="9" spans="1:33" ht="9" customHeight="1">
      <c r="A9" s="176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98"/>
      <c r="M9" s="198"/>
      <c r="N9" s="198"/>
      <c r="O9" s="198"/>
      <c r="P9" s="181"/>
      <c r="Q9" s="181"/>
      <c r="R9" s="181"/>
      <c r="S9" s="199"/>
      <c r="T9" s="199"/>
      <c r="U9" s="199"/>
      <c r="V9" s="199"/>
      <c r="W9" s="199"/>
      <c r="X9" s="200"/>
      <c r="Y9" s="218"/>
      <c r="AE9" s="510"/>
    </row>
    <row r="10" spans="1:33" ht="13.5" customHeight="1">
      <c r="A10" s="706" t="s">
        <v>177</v>
      </c>
      <c r="B10" s="707"/>
      <c r="C10" s="707"/>
      <c r="D10" s="707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151"/>
      <c r="R10" s="151"/>
      <c r="Y10" s="94"/>
      <c r="AE10" s="510"/>
    </row>
    <row r="11" spans="1:33" ht="13.5" customHeight="1">
      <c r="A11" s="712" t="s">
        <v>178</v>
      </c>
      <c r="B11" s="713"/>
      <c r="C11" s="713"/>
      <c r="D11" s="713"/>
      <c r="E11" s="713"/>
      <c r="F11" s="713"/>
      <c r="G11" s="713"/>
      <c r="H11" s="713"/>
      <c r="I11" s="713"/>
      <c r="J11" s="713"/>
      <c r="K11" s="713"/>
      <c r="L11" s="713"/>
      <c r="M11" s="713"/>
      <c r="N11" s="713"/>
      <c r="O11" s="713"/>
      <c r="P11" s="713"/>
      <c r="Q11" s="713"/>
      <c r="R11" s="151">
        <v>901</v>
      </c>
      <c r="S11" s="699"/>
      <c r="T11" s="700"/>
      <c r="U11" s="700"/>
      <c r="V11" s="700"/>
      <c r="W11" s="700"/>
      <c r="X11" s="701"/>
      <c r="Y11" s="94"/>
      <c r="AE11" s="510"/>
    </row>
    <row r="12" spans="1:33" ht="13.5" customHeight="1">
      <c r="A12" s="703" t="s">
        <v>179</v>
      </c>
      <c r="B12" s="704"/>
      <c r="C12" s="704"/>
      <c r="D12" s="704"/>
      <c r="E12" s="704"/>
      <c r="F12" s="704"/>
      <c r="G12" s="704"/>
      <c r="H12" s="704"/>
      <c r="I12" s="704"/>
      <c r="J12" s="704"/>
      <c r="K12" s="704"/>
      <c r="L12" s="704"/>
      <c r="M12" s="704"/>
      <c r="N12" s="704"/>
      <c r="O12" s="704"/>
      <c r="P12" s="704"/>
      <c r="Q12" s="704"/>
      <c r="R12" s="151">
        <v>902</v>
      </c>
      <c r="S12" s="699"/>
      <c r="T12" s="700"/>
      <c r="U12" s="700"/>
      <c r="V12" s="700"/>
      <c r="W12" s="700"/>
      <c r="X12" s="701"/>
      <c r="Y12" s="94"/>
      <c r="AE12" s="510"/>
    </row>
    <row r="13" spans="1:33" ht="13.5" customHeight="1">
      <c r="A13" s="702" t="s">
        <v>180</v>
      </c>
      <c r="B13" s="633"/>
      <c r="C13" s="633"/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151">
        <v>903</v>
      </c>
      <c r="S13" s="699"/>
      <c r="T13" s="700"/>
      <c r="U13" s="700"/>
      <c r="V13" s="700"/>
      <c r="W13" s="700"/>
      <c r="X13" s="701"/>
      <c r="Y13" s="94"/>
      <c r="AE13" s="510"/>
    </row>
    <row r="14" spans="1:33" ht="13.5" customHeight="1">
      <c r="A14" s="702" t="s">
        <v>181</v>
      </c>
      <c r="B14" s="633"/>
      <c r="C14" s="633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151">
        <v>904</v>
      </c>
      <c r="S14" s="699"/>
      <c r="T14" s="700"/>
      <c r="U14" s="700"/>
      <c r="V14" s="700"/>
      <c r="W14" s="700"/>
      <c r="X14" s="701"/>
      <c r="Y14" s="94"/>
      <c r="AE14" s="510"/>
    </row>
    <row r="15" spans="1:33" ht="13.5" customHeight="1">
      <c r="A15" s="427"/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151"/>
      <c r="R15" s="151"/>
      <c r="S15" s="447"/>
      <c r="T15" s="447"/>
      <c r="U15" s="447"/>
      <c r="V15" s="447"/>
      <c r="W15" s="447"/>
      <c r="X15" s="447"/>
      <c r="Y15" s="94"/>
      <c r="AE15" s="510"/>
    </row>
    <row r="16" spans="1:33" s="433" customFormat="1" ht="27.75" customHeight="1">
      <c r="A16" s="706" t="s">
        <v>182</v>
      </c>
      <c r="B16" s="707"/>
      <c r="C16" s="707"/>
      <c r="D16" s="707"/>
      <c r="E16" s="707"/>
      <c r="F16" s="707"/>
      <c r="G16" s="707"/>
      <c r="H16" s="707"/>
      <c r="I16" s="707"/>
      <c r="J16" s="707"/>
      <c r="K16" s="707"/>
      <c r="L16" s="707"/>
      <c r="M16" s="707"/>
      <c r="N16" s="707"/>
      <c r="O16" s="707"/>
      <c r="P16" s="707"/>
      <c r="Q16" s="707"/>
      <c r="R16" s="269"/>
      <c r="Y16" s="432"/>
      <c r="Z16" s="511"/>
      <c r="AA16" s="511"/>
      <c r="AB16" s="511"/>
      <c r="AC16" s="511"/>
      <c r="AD16" s="511"/>
      <c r="AE16" s="512"/>
      <c r="AF16" s="513"/>
      <c r="AG16" s="513"/>
    </row>
    <row r="17" spans="1:33" ht="13.5" customHeight="1">
      <c r="A17" s="702" t="s">
        <v>183</v>
      </c>
      <c r="B17" s="633"/>
      <c r="C17" s="633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150">
        <v>905</v>
      </c>
      <c r="S17" s="699"/>
      <c r="T17" s="700"/>
      <c r="U17" s="700"/>
      <c r="V17" s="700"/>
      <c r="W17" s="700"/>
      <c r="X17" s="701"/>
      <c r="Y17" s="94"/>
      <c r="AE17" s="510"/>
    </row>
    <row r="18" spans="1:33" ht="13.5" customHeight="1">
      <c r="A18" s="702" t="s">
        <v>184</v>
      </c>
      <c r="B18" s="633"/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33"/>
      <c r="Q18" s="633"/>
      <c r="R18" s="150">
        <v>906</v>
      </c>
      <c r="S18" s="699"/>
      <c r="T18" s="700"/>
      <c r="U18" s="700"/>
      <c r="V18" s="700"/>
      <c r="W18" s="700"/>
      <c r="X18" s="701"/>
      <c r="Y18" s="94"/>
      <c r="AE18" s="510"/>
    </row>
    <row r="19" spans="1:33" ht="13.5" customHeight="1">
      <c r="A19" s="702" t="s">
        <v>185</v>
      </c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150">
        <v>907</v>
      </c>
      <c r="S19" s="699"/>
      <c r="T19" s="700"/>
      <c r="U19" s="700"/>
      <c r="V19" s="700"/>
      <c r="W19" s="700"/>
      <c r="X19" s="701"/>
      <c r="Y19" s="94"/>
      <c r="AE19" s="510"/>
    </row>
    <row r="20" spans="1:33" s="58" customFormat="1" ht="20.25" customHeight="1">
      <c r="A20" s="706" t="s">
        <v>186</v>
      </c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168"/>
      <c r="Y20" s="218"/>
      <c r="Z20" s="514"/>
      <c r="AA20" s="514"/>
      <c r="AB20" s="514"/>
      <c r="AC20" s="514"/>
      <c r="AD20" s="514"/>
      <c r="AE20" s="515"/>
      <c r="AF20" s="516"/>
      <c r="AG20" s="516"/>
    </row>
    <row r="21" spans="1:33" ht="14.25" customHeight="1">
      <c r="A21" s="702" t="s">
        <v>187</v>
      </c>
      <c r="B21" s="633"/>
      <c r="C21" s="633"/>
      <c r="D21" s="633"/>
      <c r="E21" s="633"/>
      <c r="F21" s="633"/>
      <c r="G21" s="633"/>
      <c r="H21" s="633"/>
      <c r="I21" s="633"/>
      <c r="J21" s="633"/>
      <c r="K21" s="633"/>
      <c r="L21" s="633"/>
      <c r="M21" s="633"/>
      <c r="N21" s="633"/>
      <c r="O21" s="633"/>
      <c r="P21" s="633"/>
      <c r="Q21" s="633"/>
      <c r="R21" s="150">
        <v>908</v>
      </c>
      <c r="S21" s="699"/>
      <c r="T21" s="700"/>
      <c r="U21" s="700"/>
      <c r="V21" s="700"/>
      <c r="W21" s="700"/>
      <c r="X21" s="701"/>
      <c r="Y21" s="94"/>
      <c r="AE21" s="510"/>
    </row>
    <row r="22" spans="1:33" ht="14.25" customHeight="1">
      <c r="A22" s="702" t="s">
        <v>188</v>
      </c>
      <c r="B22" s="633"/>
      <c r="C22" s="633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294">
        <v>909</v>
      </c>
      <c r="S22" s="699"/>
      <c r="T22" s="700"/>
      <c r="U22" s="700"/>
      <c r="V22" s="700"/>
      <c r="W22" s="700"/>
      <c r="X22" s="701"/>
      <c r="Y22" s="94"/>
      <c r="AE22" s="510"/>
    </row>
    <row r="23" spans="1:33" ht="14.25" customHeight="1">
      <c r="A23" s="702" t="s">
        <v>189</v>
      </c>
      <c r="B23" s="633"/>
      <c r="C23" s="633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294">
        <v>910</v>
      </c>
      <c r="S23" s="699"/>
      <c r="T23" s="700"/>
      <c r="U23" s="700"/>
      <c r="V23" s="700"/>
      <c r="W23" s="700"/>
      <c r="X23" s="701"/>
      <c r="Y23" s="94"/>
      <c r="AE23" s="510"/>
    </row>
    <row r="24" spans="1:33" ht="14.25" customHeight="1">
      <c r="A24" s="702" t="s">
        <v>190</v>
      </c>
      <c r="B24" s="633"/>
      <c r="C24" s="633"/>
      <c r="D24" s="633"/>
      <c r="E24" s="633"/>
      <c r="F24" s="633"/>
      <c r="G24" s="633"/>
      <c r="H24" s="633"/>
      <c r="I24" s="633"/>
      <c r="J24" s="633"/>
      <c r="K24" s="633"/>
      <c r="L24" s="633"/>
      <c r="M24" s="633"/>
      <c r="N24" s="633"/>
      <c r="O24" s="633"/>
      <c r="P24" s="633"/>
      <c r="Q24" s="633"/>
      <c r="R24" s="150">
        <v>911</v>
      </c>
      <c r="S24" s="699"/>
      <c r="T24" s="700"/>
      <c r="U24" s="700"/>
      <c r="V24" s="700"/>
      <c r="W24" s="700"/>
      <c r="X24" s="701"/>
      <c r="Y24" s="94"/>
      <c r="AB24" s="517"/>
      <c r="AE24" s="510"/>
    </row>
    <row r="25" spans="1:33" ht="14.25" customHeight="1">
      <c r="A25" s="702" t="s">
        <v>191</v>
      </c>
      <c r="B25" s="633"/>
      <c r="C25" s="633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150">
        <v>912</v>
      </c>
      <c r="S25" s="699"/>
      <c r="T25" s="700"/>
      <c r="U25" s="700"/>
      <c r="V25" s="700"/>
      <c r="W25" s="700"/>
      <c r="X25" s="701"/>
      <c r="Y25" s="90"/>
      <c r="AE25" s="510"/>
    </row>
    <row r="26" spans="1:33" ht="14.25" customHeight="1">
      <c r="A26" s="427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150"/>
      <c r="S26" s="447"/>
      <c r="T26" s="447"/>
      <c r="U26" s="447"/>
      <c r="V26" s="447"/>
      <c r="W26" s="447"/>
      <c r="X26" s="447"/>
      <c r="Y26" s="90"/>
      <c r="AE26" s="510"/>
    </row>
    <row r="27" spans="1:33" ht="14.25" customHeight="1">
      <c r="A27" s="706" t="s">
        <v>192</v>
      </c>
      <c r="B27" s="707"/>
      <c r="C27" s="707"/>
      <c r="D27" s="707"/>
      <c r="E27" s="707"/>
      <c r="F27" s="707"/>
      <c r="G27" s="707"/>
      <c r="H27" s="707"/>
      <c r="I27" s="707"/>
      <c r="J27" s="707"/>
      <c r="K27" s="707"/>
      <c r="L27" s="707"/>
      <c r="M27" s="707"/>
      <c r="N27" s="707"/>
      <c r="O27" s="707"/>
      <c r="P27" s="707"/>
      <c r="Q27" s="707"/>
      <c r="R27" s="151"/>
      <c r="Y27" s="94"/>
      <c r="AE27" s="510"/>
    </row>
    <row r="28" spans="1:33" ht="13.5" customHeight="1">
      <c r="A28" s="702" t="s">
        <v>193</v>
      </c>
      <c r="B28" s="633"/>
      <c r="C28" s="633"/>
      <c r="D28" s="633"/>
      <c r="E28" s="633"/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151">
        <v>913</v>
      </c>
      <c r="S28" s="699"/>
      <c r="T28" s="700"/>
      <c r="U28" s="700"/>
      <c r="V28" s="700"/>
      <c r="W28" s="700"/>
      <c r="X28" s="701"/>
      <c r="Y28" s="94"/>
      <c r="AE28" s="510"/>
    </row>
    <row r="29" spans="1:33" ht="13.5" customHeight="1">
      <c r="A29" s="702" t="s">
        <v>194</v>
      </c>
      <c r="B29" s="633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633"/>
      <c r="P29" s="633"/>
      <c r="Q29" s="633"/>
      <c r="R29" s="151">
        <v>914</v>
      </c>
      <c r="S29" s="699"/>
      <c r="T29" s="700"/>
      <c r="U29" s="700"/>
      <c r="V29" s="700"/>
      <c r="W29" s="700"/>
      <c r="X29" s="701"/>
      <c r="Y29" s="94"/>
      <c r="AE29" s="510"/>
    </row>
    <row r="30" spans="1:33" ht="14.25" customHeight="1">
      <c r="A30" s="427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151"/>
      <c r="S30" s="447"/>
      <c r="T30" s="447"/>
      <c r="U30" s="447"/>
      <c r="V30" s="447"/>
      <c r="W30" s="447"/>
      <c r="X30" s="447"/>
      <c r="Y30" s="94"/>
    </row>
    <row r="31" spans="1:33" ht="23.25" customHeight="1">
      <c r="A31" s="706" t="s">
        <v>195</v>
      </c>
      <c r="B31" s="707"/>
      <c r="C31" s="707"/>
      <c r="D31" s="707"/>
      <c r="E31" s="707"/>
      <c r="F31" s="707"/>
      <c r="G31" s="707"/>
      <c r="H31" s="707"/>
      <c r="I31" s="707"/>
      <c r="J31" s="707"/>
      <c r="K31" s="707"/>
      <c r="L31" s="707"/>
      <c r="M31" s="707"/>
      <c r="N31" s="707"/>
      <c r="O31" s="707"/>
      <c r="P31" s="707"/>
      <c r="Q31" s="707"/>
      <c r="R31" s="150"/>
      <c r="Y31" s="90"/>
    </row>
    <row r="32" spans="1:33" s="3" customFormat="1" ht="13.5" customHeight="1">
      <c r="A32" s="702" t="s">
        <v>196</v>
      </c>
      <c r="B32" s="633"/>
      <c r="C32" s="633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3"/>
      <c r="Q32" s="633"/>
      <c r="R32" s="150">
        <v>915</v>
      </c>
      <c r="S32" s="699"/>
      <c r="T32" s="700"/>
      <c r="U32" s="700"/>
      <c r="V32" s="700"/>
      <c r="W32" s="700"/>
      <c r="X32" s="701"/>
      <c r="Y32" s="90"/>
      <c r="Z32" s="507"/>
      <c r="AA32" s="507"/>
      <c r="AB32" s="507"/>
      <c r="AC32" s="507"/>
      <c r="AD32" s="507"/>
      <c r="AE32" s="911"/>
      <c r="AF32" s="911"/>
      <c r="AG32" s="911"/>
    </row>
    <row r="33" spans="1:33" s="3" customFormat="1" ht="13.5" customHeight="1">
      <c r="A33" s="702" t="s">
        <v>197</v>
      </c>
      <c r="B33" s="633"/>
      <c r="C33" s="633"/>
      <c r="D33" s="633"/>
      <c r="E33" s="633"/>
      <c r="F33" s="633"/>
      <c r="G33" s="633"/>
      <c r="H33" s="633"/>
      <c r="I33" s="633"/>
      <c r="J33" s="633"/>
      <c r="K33" s="633"/>
      <c r="L33" s="633"/>
      <c r="M33" s="633"/>
      <c r="N33" s="633"/>
      <c r="O33" s="633"/>
      <c r="P33" s="633"/>
      <c r="Q33" s="633"/>
      <c r="R33" s="150">
        <v>916</v>
      </c>
      <c r="S33" s="699"/>
      <c r="T33" s="700"/>
      <c r="U33" s="700"/>
      <c r="V33" s="700"/>
      <c r="W33" s="700"/>
      <c r="X33" s="701"/>
      <c r="Y33" s="90"/>
      <c r="Z33" s="507"/>
      <c r="AA33" s="507"/>
      <c r="AB33" s="507"/>
      <c r="AC33" s="507"/>
      <c r="AD33" s="507"/>
      <c r="AE33" s="911"/>
      <c r="AF33" s="911"/>
      <c r="AG33" s="911"/>
    </row>
    <row r="34" spans="1:33" s="3" customFormat="1" ht="13.5" customHeight="1">
      <c r="A34" s="427"/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150"/>
      <c r="S34" s="448"/>
      <c r="T34" s="448"/>
      <c r="U34" s="448"/>
      <c r="V34" s="448"/>
      <c r="W34" s="448"/>
      <c r="X34" s="448"/>
      <c r="Y34" s="90"/>
      <c r="Z34" s="507"/>
      <c r="AA34" s="507"/>
      <c r="AB34" s="507"/>
      <c r="AC34" s="507"/>
      <c r="AD34" s="507"/>
      <c r="AE34" s="911"/>
      <c r="AF34" s="911"/>
      <c r="AG34" s="911"/>
    </row>
    <row r="35" spans="1:33" ht="24" customHeight="1">
      <c r="A35" s="706" t="s">
        <v>198</v>
      </c>
      <c r="B35" s="707"/>
      <c r="C35" s="707"/>
      <c r="D35" s="707"/>
      <c r="E35" s="707"/>
      <c r="F35" s="707"/>
      <c r="G35" s="707"/>
      <c r="H35" s="707"/>
      <c r="I35" s="707"/>
      <c r="J35" s="707"/>
      <c r="K35" s="707"/>
      <c r="L35" s="707"/>
      <c r="M35" s="707"/>
      <c r="N35" s="707"/>
      <c r="O35" s="707"/>
      <c r="P35" s="707"/>
      <c r="Q35" s="707"/>
      <c r="R35" s="151"/>
      <c r="Y35" s="94"/>
    </row>
    <row r="36" spans="1:33" s="3" customFormat="1" ht="13.5" customHeight="1">
      <c r="A36" s="702" t="s">
        <v>199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151">
        <v>917</v>
      </c>
      <c r="S36" s="699"/>
      <c r="T36" s="700"/>
      <c r="U36" s="700"/>
      <c r="V36" s="700"/>
      <c r="W36" s="700"/>
      <c r="X36" s="701"/>
      <c r="Y36" s="94"/>
      <c r="Z36" s="507"/>
      <c r="AA36" s="507"/>
      <c r="AB36" s="507"/>
      <c r="AC36" s="507"/>
      <c r="AD36" s="507"/>
      <c r="AE36" s="911"/>
      <c r="AF36" s="911"/>
      <c r="AG36" s="911"/>
    </row>
    <row r="37" spans="1:33" s="3" customFormat="1" ht="13.5" customHeight="1">
      <c r="A37" s="702" t="s">
        <v>200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151">
        <v>918</v>
      </c>
      <c r="S37" s="699"/>
      <c r="T37" s="700"/>
      <c r="U37" s="700"/>
      <c r="V37" s="700"/>
      <c r="W37" s="700"/>
      <c r="X37" s="701"/>
      <c r="Y37" s="94"/>
      <c r="Z37" s="507"/>
      <c r="AA37" s="507"/>
      <c r="AB37" s="507"/>
      <c r="AC37" s="507"/>
      <c r="AD37" s="507"/>
      <c r="AE37" s="911"/>
      <c r="AF37" s="911"/>
      <c r="AG37" s="911"/>
    </row>
    <row r="38" spans="1:33" s="3" customFormat="1" ht="13.5" customHeight="1">
      <c r="A38" s="702" t="s">
        <v>201</v>
      </c>
      <c r="B38" s="633"/>
      <c r="C38" s="633"/>
      <c r="D38" s="633"/>
      <c r="E38" s="633"/>
      <c r="F38" s="633"/>
      <c r="G38" s="633"/>
      <c r="H38" s="633"/>
      <c r="I38" s="633"/>
      <c r="J38" s="633"/>
      <c r="K38" s="633"/>
      <c r="L38" s="633"/>
      <c r="M38" s="633"/>
      <c r="N38" s="633"/>
      <c r="O38" s="633"/>
      <c r="P38" s="633"/>
      <c r="Q38" s="633"/>
      <c r="R38" s="151">
        <v>919</v>
      </c>
      <c r="S38" s="699"/>
      <c r="T38" s="700"/>
      <c r="U38" s="700"/>
      <c r="V38" s="700"/>
      <c r="W38" s="700"/>
      <c r="X38" s="701"/>
      <c r="Y38" s="94"/>
      <c r="Z38" s="507"/>
      <c r="AA38" s="507"/>
      <c r="AB38" s="507"/>
      <c r="AC38" s="507"/>
      <c r="AD38" s="507"/>
      <c r="AE38" s="911"/>
      <c r="AF38" s="911"/>
      <c r="AG38" s="911"/>
    </row>
    <row r="39" spans="1:33" ht="13.5" customHeight="1">
      <c r="A39" s="425"/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151"/>
      <c r="S39" s="447"/>
      <c r="T39" s="447"/>
      <c r="U39" s="447"/>
      <c r="V39" s="447"/>
      <c r="W39" s="447"/>
      <c r="X39" s="447"/>
      <c r="Y39" s="94"/>
    </row>
    <row r="40" spans="1:33" ht="13.5" customHeight="1">
      <c r="A40" s="706" t="s">
        <v>202</v>
      </c>
      <c r="B40" s="707"/>
      <c r="C40" s="707"/>
      <c r="D40" s="707"/>
      <c r="E40" s="707"/>
      <c r="F40" s="707"/>
      <c r="G40" s="707"/>
      <c r="H40" s="707"/>
      <c r="I40" s="707"/>
      <c r="J40" s="707"/>
      <c r="K40" s="707"/>
      <c r="L40" s="707"/>
      <c r="M40" s="707"/>
      <c r="N40" s="707"/>
      <c r="O40" s="707"/>
      <c r="P40" s="707"/>
      <c r="Q40" s="707"/>
      <c r="R40" s="151"/>
      <c r="S40" s="447"/>
      <c r="T40" s="447"/>
      <c r="U40" s="447"/>
      <c r="V40" s="447"/>
      <c r="W40" s="447"/>
      <c r="X40" s="447"/>
      <c r="Y40" s="94"/>
    </row>
    <row r="41" spans="1:33" ht="13.5" customHeight="1">
      <c r="A41" s="702" t="s">
        <v>203</v>
      </c>
      <c r="B41" s="633"/>
      <c r="C41" s="633"/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3"/>
      <c r="Q41" s="633"/>
      <c r="R41" s="151">
        <v>920</v>
      </c>
      <c r="S41" s="699"/>
      <c r="T41" s="700"/>
      <c r="U41" s="700"/>
      <c r="V41" s="700"/>
      <c r="W41" s="700"/>
      <c r="X41" s="701"/>
      <c r="Y41" s="94"/>
    </row>
    <row r="42" spans="1:33" ht="14.25" customHeight="1">
      <c r="R42" s="150"/>
      <c r="Y42" s="90"/>
    </row>
    <row r="43" spans="1:33" ht="20.25" customHeight="1">
      <c r="A43" s="296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78"/>
      <c r="R43" s="151"/>
      <c r="S43" s="705"/>
      <c r="T43" s="705"/>
      <c r="U43" s="705"/>
      <c r="V43" s="705"/>
      <c r="W43" s="705"/>
      <c r="X43" s="705"/>
      <c r="Y43" s="94"/>
    </row>
    <row r="44" spans="1:33" ht="18" customHeight="1">
      <c r="A44" s="706" t="s">
        <v>137</v>
      </c>
      <c r="B44" s="707"/>
      <c r="C44" s="707"/>
      <c r="D44" s="707"/>
      <c r="E44" s="707"/>
      <c r="F44" s="707"/>
      <c r="G44" s="707"/>
      <c r="H44" s="707"/>
      <c r="I44" s="707"/>
      <c r="J44" s="707"/>
      <c r="K44" s="707"/>
      <c r="L44" s="707"/>
      <c r="M44" s="707"/>
      <c r="N44" s="707"/>
      <c r="O44" s="707"/>
      <c r="P44" s="707"/>
      <c r="Q44" s="707"/>
      <c r="R44" s="140">
        <v>921</v>
      </c>
      <c r="S44" s="599">
        <f>_901+_902+_903+_904+_905+_906+_907+_908+_909+_910+_911+_912+_913+_914+_915+_916+_917+_918+_919+_920</f>
        <v>0</v>
      </c>
      <c r="T44" s="600"/>
      <c r="U44" s="600"/>
      <c r="V44" s="600"/>
      <c r="W44" s="600"/>
      <c r="X44" s="601"/>
      <c r="Y44" s="90"/>
    </row>
    <row r="45" spans="1:33" ht="7.5" customHeight="1">
      <c r="A45" s="208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220"/>
    </row>
    <row r="46" spans="1:33" ht="17.25" customHeight="1">
      <c r="A46" s="709" t="s">
        <v>204</v>
      </c>
      <c r="B46" s="709"/>
      <c r="C46" s="709"/>
      <c r="D46" s="709"/>
      <c r="E46" s="709"/>
      <c r="F46" s="709"/>
      <c r="G46" s="709"/>
      <c r="H46" s="709"/>
      <c r="I46" s="709"/>
      <c r="J46" s="709"/>
      <c r="K46" s="709"/>
      <c r="L46" s="709"/>
      <c r="M46" s="709"/>
      <c r="N46" s="709"/>
      <c r="O46" s="709"/>
      <c r="P46" s="709"/>
      <c r="Q46" s="709"/>
      <c r="R46" s="709"/>
      <c r="S46" s="709"/>
      <c r="T46" s="709"/>
      <c r="U46" s="709"/>
      <c r="V46" s="709"/>
      <c r="W46" s="709"/>
      <c r="X46" s="709"/>
      <c r="Y46" s="92"/>
      <c r="AB46" s="507">
        <f>_2_16</f>
        <v>0</v>
      </c>
    </row>
    <row r="47" spans="1:33" ht="11.25" customHeight="1">
      <c r="A47" s="912"/>
      <c r="B47" s="912"/>
      <c r="C47" s="912"/>
      <c r="D47" s="912"/>
      <c r="E47" s="912"/>
      <c r="F47" s="912"/>
      <c r="G47" s="912"/>
      <c r="H47" s="912"/>
      <c r="I47" s="912"/>
      <c r="J47" s="912"/>
      <c r="K47" s="912"/>
      <c r="L47" s="912"/>
      <c r="M47" s="912"/>
      <c r="N47" s="912"/>
      <c r="O47" s="912"/>
      <c r="P47" s="145"/>
      <c r="Q47" s="145"/>
      <c r="R47" s="145"/>
      <c r="S47" s="145"/>
      <c r="T47" s="145"/>
      <c r="U47" s="145"/>
      <c r="V47" s="145"/>
      <c r="W47" s="145"/>
      <c r="X47" s="145"/>
      <c r="Y47" s="149"/>
    </row>
    <row r="48" spans="1:33" hidden="1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45"/>
      <c r="Q48" s="145"/>
      <c r="R48" s="145"/>
      <c r="S48" s="145"/>
      <c r="T48" s="145"/>
      <c r="U48" s="145"/>
      <c r="V48" s="145"/>
      <c r="W48" s="145"/>
      <c r="X48" s="145"/>
      <c r="Y48" s="149"/>
    </row>
    <row r="49" spans="1:33" hidden="1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45"/>
      <c r="Q49" s="145"/>
      <c r="R49" s="145"/>
      <c r="S49" s="145"/>
      <c r="T49" s="145"/>
      <c r="U49" s="145"/>
      <c r="V49" s="145"/>
      <c r="W49" s="145"/>
      <c r="X49" s="145"/>
      <c r="Y49" s="149"/>
    </row>
    <row r="50" spans="1:33" hidden="1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45"/>
      <c r="Q50" s="145"/>
      <c r="R50" s="145"/>
      <c r="S50" s="145"/>
      <c r="T50" s="145"/>
      <c r="U50" s="145"/>
      <c r="V50" s="145"/>
      <c r="W50" s="145"/>
      <c r="X50" s="145"/>
      <c r="Y50" s="149"/>
    </row>
    <row r="51" spans="1:33" hidden="1">
      <c r="A51" s="463"/>
      <c r="B51" s="463"/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149"/>
    </row>
    <row r="52" spans="1:33" ht="33" customHeight="1" thickBot="1">
      <c r="A52" s="671" t="s">
        <v>205</v>
      </c>
      <c r="B52" s="672"/>
      <c r="C52" s="672"/>
      <c r="D52" s="672"/>
      <c r="E52" s="672"/>
      <c r="F52" s="672"/>
      <c r="G52" s="672"/>
      <c r="H52" s="672"/>
      <c r="I52" s="672"/>
      <c r="J52" s="672"/>
      <c r="K52" s="672"/>
      <c r="L52" s="672"/>
      <c r="M52" s="672"/>
      <c r="N52" s="672"/>
      <c r="O52" s="672"/>
      <c r="P52" s="672"/>
      <c r="Q52" s="672"/>
      <c r="R52" s="672"/>
      <c r="S52" s="672"/>
      <c r="T52" s="672"/>
      <c r="U52" s="672"/>
      <c r="V52" s="672"/>
      <c r="W52" s="672"/>
      <c r="X52" s="672"/>
      <c r="Y52" s="673"/>
    </row>
    <row r="53" spans="1:33" ht="39.75" customHeight="1" thickBot="1">
      <c r="A53" s="708" t="s">
        <v>206</v>
      </c>
      <c r="B53" s="708"/>
      <c r="C53" s="708"/>
      <c r="D53" s="708"/>
      <c r="E53" s="708"/>
      <c r="F53" s="708"/>
      <c r="G53" s="708"/>
      <c r="H53" s="708"/>
      <c r="I53" s="708"/>
      <c r="J53" s="708"/>
      <c r="K53" s="708"/>
      <c r="L53" s="708"/>
      <c r="M53" s="708"/>
      <c r="N53" s="708"/>
      <c r="O53" s="495"/>
      <c r="P53" s="495"/>
      <c r="Q53" s="518"/>
      <c r="R53" s="495"/>
      <c r="S53" s="495"/>
      <c r="T53" s="495"/>
      <c r="U53" s="495"/>
      <c r="V53" s="495"/>
      <c r="W53" s="495"/>
      <c r="X53" s="495"/>
      <c r="Y53" s="426"/>
      <c r="AA53" s="507">
        <f>IF(AD53=1,2,3)</f>
        <v>3</v>
      </c>
      <c r="AB53" s="500"/>
      <c r="AC53" s="500"/>
      <c r="AD53" s="508">
        <f>IF(Q53="SI",1,IF(Q53="",0,2))</f>
        <v>0</v>
      </c>
      <c r="AE53" s="510"/>
    </row>
    <row r="54" spans="1:33" ht="30" customHeight="1">
      <c r="A54" s="710" t="s">
        <v>173</v>
      </c>
      <c r="B54" s="711"/>
      <c r="C54" s="711"/>
      <c r="D54" s="711"/>
      <c r="E54" s="711"/>
      <c r="F54" s="711"/>
      <c r="G54" s="711"/>
      <c r="H54" s="711"/>
      <c r="I54" s="711"/>
      <c r="J54" s="711"/>
      <c r="K54" s="711"/>
      <c r="L54" s="711"/>
      <c r="M54" s="711"/>
      <c r="N54" s="711"/>
      <c r="O54" s="711"/>
      <c r="P54" s="711"/>
      <c r="Q54" s="711"/>
      <c r="R54" s="711"/>
      <c r="S54" s="711"/>
      <c r="T54" s="711"/>
      <c r="U54" s="711"/>
      <c r="V54" s="711"/>
      <c r="W54" s="711"/>
      <c r="X54" s="711"/>
      <c r="Y54" s="434"/>
    </row>
    <row r="55" spans="1:33" ht="33.75" customHeight="1">
      <c r="A55" s="647" t="s">
        <v>175</v>
      </c>
      <c r="B55" s="648"/>
      <c r="C55" s="648"/>
      <c r="D55" s="648"/>
      <c r="E55" s="648"/>
      <c r="F55" s="648"/>
      <c r="G55" s="648"/>
      <c r="H55" s="648"/>
      <c r="I55" s="648"/>
      <c r="J55" s="648"/>
      <c r="K55" s="648"/>
      <c r="L55" s="648"/>
      <c r="M55" s="648"/>
      <c r="N55" s="648"/>
      <c r="O55" s="648"/>
      <c r="P55" s="648"/>
      <c r="Q55" s="648"/>
      <c r="R55" s="649"/>
      <c r="S55" s="680" t="s">
        <v>141</v>
      </c>
      <c r="T55" s="681"/>
      <c r="U55" s="681"/>
      <c r="V55" s="681"/>
      <c r="W55" s="681"/>
      <c r="X55" s="682"/>
      <c r="Y55" s="426"/>
    </row>
    <row r="56" spans="1:33" ht="54" customHeight="1">
      <c r="A56" s="176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98"/>
      <c r="M56" s="198"/>
      <c r="N56" s="198"/>
      <c r="O56" s="198"/>
      <c r="P56" s="181"/>
      <c r="Q56" s="181"/>
      <c r="R56" s="181"/>
      <c r="S56" s="199"/>
      <c r="T56" s="199"/>
      <c r="U56" s="199"/>
      <c r="V56" s="199"/>
      <c r="W56" s="199"/>
      <c r="X56" s="200"/>
      <c r="Y56" s="221"/>
    </row>
    <row r="57" spans="1:33" ht="18.95" customHeight="1">
      <c r="A57" s="694" t="s">
        <v>207</v>
      </c>
      <c r="B57" s="695"/>
      <c r="C57" s="695"/>
      <c r="D57" s="695"/>
      <c r="E57" s="695"/>
      <c r="F57" s="695"/>
      <c r="G57" s="695"/>
      <c r="H57" s="695"/>
      <c r="I57" s="695"/>
      <c r="J57" s="695"/>
      <c r="K57" s="695"/>
      <c r="L57" s="695"/>
      <c r="M57" s="695"/>
      <c r="N57" s="695"/>
      <c r="O57" s="695"/>
      <c r="P57" s="695"/>
      <c r="Q57" s="695"/>
      <c r="R57" s="294">
        <v>1001</v>
      </c>
      <c r="S57" s="696"/>
      <c r="T57" s="697"/>
      <c r="U57" s="697"/>
      <c r="V57" s="697"/>
      <c r="W57" s="697"/>
      <c r="X57" s="698"/>
      <c r="Y57" s="218"/>
    </row>
    <row r="58" spans="1:33" ht="24.75" customHeight="1">
      <c r="A58" s="703" t="s">
        <v>208</v>
      </c>
      <c r="B58" s="704"/>
      <c r="C58" s="704"/>
      <c r="D58" s="704"/>
      <c r="E58" s="704"/>
      <c r="F58" s="704"/>
      <c r="G58" s="704"/>
      <c r="H58" s="704"/>
      <c r="I58" s="704"/>
      <c r="J58" s="704"/>
      <c r="K58" s="704"/>
      <c r="L58" s="704"/>
      <c r="M58" s="704"/>
      <c r="N58" s="704"/>
      <c r="O58" s="704"/>
      <c r="P58" s="704"/>
      <c r="Q58" s="704"/>
      <c r="R58" s="295">
        <v>1002</v>
      </c>
      <c r="S58" s="696"/>
      <c r="T58" s="697"/>
      <c r="U58" s="697"/>
      <c r="V58" s="697"/>
      <c r="W58" s="697"/>
      <c r="X58" s="698"/>
      <c r="Y58" s="218"/>
    </row>
    <row r="59" spans="1:33" ht="28.5" customHeight="1">
      <c r="A59" s="703" t="s">
        <v>209</v>
      </c>
      <c r="B59" s="704"/>
      <c r="C59" s="704"/>
      <c r="D59" s="704"/>
      <c r="E59" s="704"/>
      <c r="F59" s="704"/>
      <c r="G59" s="704"/>
      <c r="H59" s="704"/>
      <c r="I59" s="704"/>
      <c r="J59" s="704"/>
      <c r="K59" s="704"/>
      <c r="L59" s="704"/>
      <c r="M59" s="704"/>
      <c r="N59" s="704"/>
      <c r="O59" s="704"/>
      <c r="P59" s="704"/>
      <c r="Q59" s="704"/>
      <c r="R59" s="294">
        <v>1003</v>
      </c>
      <c r="S59" s="696"/>
      <c r="T59" s="697"/>
      <c r="U59" s="697"/>
      <c r="V59" s="697"/>
      <c r="W59" s="697"/>
      <c r="X59" s="698"/>
      <c r="Y59" s="94"/>
    </row>
    <row r="60" spans="1:33" ht="18.95" customHeight="1">
      <c r="A60" s="694" t="s">
        <v>210</v>
      </c>
      <c r="B60" s="695"/>
      <c r="C60" s="695"/>
      <c r="D60" s="695"/>
      <c r="E60" s="695"/>
      <c r="F60" s="695"/>
      <c r="G60" s="695"/>
      <c r="H60" s="695"/>
      <c r="I60" s="695"/>
      <c r="J60" s="695"/>
      <c r="K60" s="695"/>
      <c r="L60" s="695"/>
      <c r="M60" s="695"/>
      <c r="N60" s="695"/>
      <c r="O60" s="695"/>
      <c r="P60" s="695"/>
      <c r="Q60" s="695"/>
      <c r="R60" s="295">
        <v>1004</v>
      </c>
      <c r="S60" s="696"/>
      <c r="T60" s="697"/>
      <c r="U60" s="697"/>
      <c r="V60" s="697"/>
      <c r="W60" s="697"/>
      <c r="X60" s="698"/>
      <c r="Y60" s="94"/>
    </row>
    <row r="61" spans="1:33" s="3" customFormat="1" ht="18.95" customHeight="1">
      <c r="A61" s="694" t="s">
        <v>211</v>
      </c>
      <c r="B61" s="695"/>
      <c r="C61" s="695"/>
      <c r="D61" s="695"/>
      <c r="E61" s="695"/>
      <c r="F61" s="695"/>
      <c r="G61" s="695"/>
      <c r="H61" s="695"/>
      <c r="I61" s="695"/>
      <c r="J61" s="695"/>
      <c r="K61" s="695"/>
      <c r="L61" s="695"/>
      <c r="M61" s="695"/>
      <c r="N61" s="695"/>
      <c r="O61" s="695"/>
      <c r="P61" s="695"/>
      <c r="Q61" s="695"/>
      <c r="R61" s="294">
        <v>1005</v>
      </c>
      <c r="S61" s="696"/>
      <c r="T61" s="697"/>
      <c r="U61" s="697"/>
      <c r="V61" s="697"/>
      <c r="W61" s="697"/>
      <c r="X61" s="698"/>
      <c r="Y61" s="94"/>
      <c r="Z61" s="507"/>
      <c r="AA61" s="507"/>
      <c r="AB61" s="507"/>
      <c r="AC61" s="507"/>
      <c r="AD61" s="507"/>
      <c r="AE61" s="911"/>
      <c r="AF61" s="911"/>
      <c r="AG61" s="911"/>
    </row>
    <row r="62" spans="1:33" ht="18.95" customHeight="1">
      <c r="A62" s="694" t="s">
        <v>212</v>
      </c>
      <c r="B62" s="695"/>
      <c r="C62" s="695"/>
      <c r="D62" s="695"/>
      <c r="E62" s="695"/>
      <c r="F62" s="695"/>
      <c r="G62" s="695"/>
      <c r="H62" s="695"/>
      <c r="I62" s="695"/>
      <c r="J62" s="695"/>
      <c r="K62" s="695"/>
      <c r="L62" s="695"/>
      <c r="M62" s="695"/>
      <c r="N62" s="695"/>
      <c r="O62" s="695"/>
      <c r="P62" s="695"/>
      <c r="Q62" s="695"/>
      <c r="R62" s="295">
        <v>1006</v>
      </c>
      <c r="S62" s="696"/>
      <c r="T62" s="697"/>
      <c r="U62" s="697"/>
      <c r="V62" s="697"/>
      <c r="W62" s="697"/>
      <c r="X62" s="698"/>
      <c r="Y62" s="94"/>
    </row>
    <row r="63" spans="1:33" ht="18.95" customHeight="1">
      <c r="A63" s="694" t="s">
        <v>213</v>
      </c>
      <c r="B63" s="695"/>
      <c r="C63" s="695"/>
      <c r="D63" s="695"/>
      <c r="E63" s="695"/>
      <c r="F63" s="695"/>
      <c r="G63" s="695"/>
      <c r="H63" s="695"/>
      <c r="I63" s="695"/>
      <c r="J63" s="695"/>
      <c r="K63" s="695"/>
      <c r="L63" s="695"/>
      <c r="M63" s="695"/>
      <c r="N63" s="695"/>
      <c r="O63" s="695"/>
      <c r="P63" s="695"/>
      <c r="Q63" s="695"/>
      <c r="R63" s="294">
        <v>1007</v>
      </c>
      <c r="S63" s="696"/>
      <c r="T63" s="697"/>
      <c r="U63" s="697"/>
      <c r="V63" s="697"/>
      <c r="W63" s="697"/>
      <c r="X63" s="698"/>
      <c r="Y63" s="94"/>
    </row>
    <row r="64" spans="1:33">
      <c r="A64" s="296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78"/>
      <c r="R64" s="151"/>
      <c r="S64" s="705"/>
      <c r="T64" s="705"/>
      <c r="U64" s="705"/>
      <c r="V64" s="705"/>
      <c r="W64" s="705"/>
      <c r="X64" s="705"/>
      <c r="Y64" s="94"/>
    </row>
    <row r="65" spans="1:25">
      <c r="A65" s="706" t="s">
        <v>137</v>
      </c>
      <c r="B65" s="707"/>
      <c r="C65" s="707"/>
      <c r="D65" s="707"/>
      <c r="E65" s="707"/>
      <c r="F65" s="707"/>
      <c r="G65" s="707"/>
      <c r="H65" s="707"/>
      <c r="I65" s="707"/>
      <c r="J65" s="707"/>
      <c r="K65" s="707"/>
      <c r="L65" s="707"/>
      <c r="M65" s="707"/>
      <c r="N65" s="707"/>
      <c r="O65" s="707"/>
      <c r="P65" s="707"/>
      <c r="Q65" s="707"/>
      <c r="R65" s="140">
        <v>1008</v>
      </c>
      <c r="S65" s="599">
        <f>_1001+_1002+_1003+_1004+_1005+_1006+_1007</f>
        <v>0</v>
      </c>
      <c r="T65" s="600"/>
      <c r="U65" s="600"/>
      <c r="V65" s="600"/>
      <c r="W65" s="600"/>
      <c r="X65" s="601"/>
      <c r="Y65" s="94"/>
    </row>
    <row r="66" spans="1:25">
      <c r="A66" s="208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220"/>
    </row>
    <row r="67" spans="1:25">
      <c r="A67" s="709" t="s">
        <v>204</v>
      </c>
      <c r="B67" s="709"/>
      <c r="C67" s="709"/>
      <c r="D67" s="709"/>
      <c r="E67" s="709"/>
      <c r="F67" s="709"/>
      <c r="G67" s="709"/>
      <c r="H67" s="709"/>
      <c r="I67" s="709"/>
      <c r="J67" s="709"/>
      <c r="K67" s="709"/>
      <c r="L67" s="709"/>
      <c r="M67" s="709"/>
      <c r="N67" s="709"/>
      <c r="O67" s="709"/>
      <c r="P67" s="709"/>
      <c r="Q67" s="709"/>
      <c r="R67" s="709"/>
      <c r="S67" s="709"/>
      <c r="T67" s="709"/>
      <c r="U67" s="709"/>
      <c r="V67" s="709"/>
      <c r="W67" s="709"/>
      <c r="X67" s="709"/>
      <c r="Y67" s="92"/>
    </row>
    <row r="68" spans="1:25">
      <c r="A68" s="463"/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  <c r="S68" s="463"/>
      <c r="T68" s="463"/>
      <c r="U68" s="463"/>
      <c r="V68" s="463"/>
      <c r="W68" s="463"/>
      <c r="X68" s="463"/>
      <c r="Y68" s="149"/>
    </row>
    <row r="69" spans="1:25">
      <c r="Y69" s="149"/>
    </row>
    <row r="70" spans="1:25">
      <c r="Y70" s="463"/>
    </row>
  </sheetData>
  <sheetProtection algorithmName="SHA-512" hashValue="f3TEfJH8gf6DFbN3AVM5E0A5LTWUpiqZPOUuLc9a7SzDa+52R9uXiRVb5+Fn+Ul9oCBx4+v32HDMSoDOY6iiKg==" saltValue="4TWmPUNvsWio4fBQb9h0Pw==" spinCount="100000" sheet="1" objects="1" scenarios="1" selectLockedCells="1"/>
  <dataConsolidate/>
  <mergeCells count="81">
    <mergeCell ref="T2:W2"/>
    <mergeCell ref="S12:X12"/>
    <mergeCell ref="S14:X14"/>
    <mergeCell ref="S19:X19"/>
    <mergeCell ref="A7:X7"/>
    <mergeCell ref="A8:R8"/>
    <mergeCell ref="S8:X8"/>
    <mergeCell ref="S13:X13"/>
    <mergeCell ref="A5:Y5"/>
    <mergeCell ref="S11:X11"/>
    <mergeCell ref="A19:Q19"/>
    <mergeCell ref="A6:N6"/>
    <mergeCell ref="S22:X22"/>
    <mergeCell ref="S17:X17"/>
    <mergeCell ref="S18:X18"/>
    <mergeCell ref="A10:P10"/>
    <mergeCell ref="A16:Q16"/>
    <mergeCell ref="A20:Q20"/>
    <mergeCell ref="A17:Q17"/>
    <mergeCell ref="A18:Q18"/>
    <mergeCell ref="A22:Q22"/>
    <mergeCell ref="A11:Q11"/>
    <mergeCell ref="A12:Q12"/>
    <mergeCell ref="A13:Q13"/>
    <mergeCell ref="A14:Q14"/>
    <mergeCell ref="S21:X21"/>
    <mergeCell ref="A21:Q21"/>
    <mergeCell ref="S23:X23"/>
    <mergeCell ref="A25:Q25"/>
    <mergeCell ref="A27:Q27"/>
    <mergeCell ref="A31:Q31"/>
    <mergeCell ref="S25:X25"/>
    <mergeCell ref="A28:Q28"/>
    <mergeCell ref="A23:Q23"/>
    <mergeCell ref="S28:X28"/>
    <mergeCell ref="S29:X29"/>
    <mergeCell ref="A29:Q29"/>
    <mergeCell ref="S24:X24"/>
    <mergeCell ref="A24:Q24"/>
    <mergeCell ref="A67:X67"/>
    <mergeCell ref="A44:Q44"/>
    <mergeCell ref="A46:X46"/>
    <mergeCell ref="A55:R55"/>
    <mergeCell ref="S44:X44"/>
    <mergeCell ref="S59:X59"/>
    <mergeCell ref="S64:X64"/>
    <mergeCell ref="S55:X55"/>
    <mergeCell ref="A58:Q58"/>
    <mergeCell ref="S58:X58"/>
    <mergeCell ref="S57:X57"/>
    <mergeCell ref="A54:X54"/>
    <mergeCell ref="S61:X61"/>
    <mergeCell ref="S63:X63"/>
    <mergeCell ref="A65:Q65"/>
    <mergeCell ref="S65:X65"/>
    <mergeCell ref="A32:Q32"/>
    <mergeCell ref="S32:X32"/>
    <mergeCell ref="A38:Q38"/>
    <mergeCell ref="A41:Q41"/>
    <mergeCell ref="S41:X41"/>
    <mergeCell ref="A62:Q62"/>
    <mergeCell ref="S43:X43"/>
    <mergeCell ref="A35:Q35"/>
    <mergeCell ref="A40:Q40"/>
    <mergeCell ref="A53:N53"/>
    <mergeCell ref="A63:Q63"/>
    <mergeCell ref="S60:X60"/>
    <mergeCell ref="A52:Y52"/>
    <mergeCell ref="S33:X33"/>
    <mergeCell ref="S36:X36"/>
    <mergeCell ref="S37:X37"/>
    <mergeCell ref="S38:X38"/>
    <mergeCell ref="A47:O47"/>
    <mergeCell ref="A33:Q33"/>
    <mergeCell ref="A36:Q36"/>
    <mergeCell ref="A37:Q37"/>
    <mergeCell ref="A57:Q57"/>
    <mergeCell ref="A59:Q59"/>
    <mergeCell ref="A60:Q60"/>
    <mergeCell ref="S62:X62"/>
    <mergeCell ref="A61:Q61"/>
  </mergeCells>
  <conditionalFormatting sqref="S44:X44">
    <cfRule type="cellIs" dxfId="168" priority="14" stopIfTrue="1" operator="greaterThan">
      <formula>$AB$46</formula>
    </cfRule>
  </conditionalFormatting>
  <conditionalFormatting sqref="S57:X57">
    <cfRule type="expression" dxfId="167" priority="9">
      <formula>$AA$53=2</formula>
    </cfRule>
  </conditionalFormatting>
  <conditionalFormatting sqref="S58:X63">
    <cfRule type="expression" dxfId="166" priority="8">
      <formula>$AA$53=2</formula>
    </cfRule>
  </conditionalFormatting>
  <conditionalFormatting sqref="S11:X11">
    <cfRule type="expression" dxfId="165" priority="6">
      <formula>$AA$6=2</formula>
    </cfRule>
  </conditionalFormatting>
  <conditionalFormatting sqref="S41:X41 S36:X38 S32:X33 S28:X29 S21:X25 S17:X19 S13:X14">
    <cfRule type="expression" dxfId="164" priority="5">
      <formula>$AA$6=2</formula>
    </cfRule>
  </conditionalFormatting>
  <conditionalFormatting sqref="S65:X65">
    <cfRule type="cellIs" dxfId="163" priority="4" stopIfTrue="1" operator="greaterThan">
      <formula>$AB$46</formula>
    </cfRule>
  </conditionalFormatting>
  <conditionalFormatting sqref="S12:X12">
    <cfRule type="expression" dxfId="162" priority="1">
      <formula>$AA$6=2</formula>
    </cfRule>
  </conditionalFormatting>
  <dataValidations xWindow="743" yWindow="515" count="3">
    <dataValidation type="whole" operator="lessThan" allowBlank="1" showInputMessage="1" showErrorMessage="1" promptTitle="ATTENZIONE!" prompt="Assicurarsi di aver selezionato il corrispondente obiettivo socio-economico per la spesa indicata" sqref="AB24" xr:uid="{00000000-0002-0000-0600-000000000000}">
      <formula1>9999999999</formula1>
    </dataValidation>
    <dataValidation type="whole" operator="lessThan" allowBlank="1" showInputMessage="1" showErrorMessage="1" sqref="S41:X41 S43:X43 S39:S40 S15 S11:X14 S17:X19 S21:X25 S28:X29 S32:X33 S36:X38 S57:X64" xr:uid="{00000000-0002-0000-0600-000001000000}">
      <formula1>9999999999</formula1>
    </dataValidation>
    <dataValidation type="list" allowBlank="1" showInputMessage="1" showErrorMessage="1" sqref="Q53 Q6" xr:uid="{00000000-0002-0000-0600-000002000000}">
      <formula1>$AE$7:$AE$8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AC36"/>
  <sheetViews>
    <sheetView workbookViewId="0">
      <selection activeCell="I9" sqref="I9:J9"/>
    </sheetView>
  </sheetViews>
  <sheetFormatPr defaultColWidth="9.140625" defaultRowHeight="12.75"/>
  <cols>
    <col min="1" max="1" width="4.140625" style="449" customWidth="1"/>
    <col min="2" max="6" width="9.140625" style="449"/>
    <col min="7" max="7" width="3.140625" style="449" customWidth="1"/>
    <col min="8" max="8" width="5.42578125" style="449" customWidth="1"/>
    <col min="9" max="10" width="19.7109375" style="449" customWidth="1"/>
    <col min="11" max="11" width="25.28515625" style="449" customWidth="1"/>
    <col min="12" max="12" width="20.5703125" style="449" customWidth="1"/>
    <col min="13" max="13" width="4.140625" style="449" customWidth="1"/>
    <col min="14" max="14" width="9.140625" style="537"/>
    <col min="15" max="29" width="9.140625" style="476"/>
    <col min="30" max="16384" width="9.140625" style="449"/>
  </cols>
  <sheetData>
    <row r="1" spans="1:25" ht="9" customHeight="1"/>
    <row r="2" spans="1:25" hidden="1"/>
    <row r="3" spans="1:25" ht="12" hidden="1" customHeight="1"/>
    <row r="4" spans="1:25" ht="51" customHeight="1">
      <c r="A4" s="719" t="s">
        <v>214</v>
      </c>
      <c r="B4" s="720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1"/>
    </row>
    <row r="5" spans="1:25" ht="19.5" customHeight="1">
      <c r="M5" s="455"/>
    </row>
    <row r="6" spans="1:25" ht="18.75" customHeight="1">
      <c r="I6" s="723" t="s">
        <v>215</v>
      </c>
      <c r="J6" s="724"/>
      <c r="K6" s="723" t="s">
        <v>216</v>
      </c>
      <c r="L6" s="724"/>
      <c r="M6" s="455"/>
    </row>
    <row r="7" spans="1:25" ht="21" customHeight="1">
      <c r="B7" s="718" t="s">
        <v>217</v>
      </c>
      <c r="C7" s="718"/>
      <c r="D7" s="718"/>
      <c r="E7" s="718"/>
      <c r="F7" s="718"/>
      <c r="G7" s="718"/>
      <c r="I7" s="459" t="s">
        <v>218</v>
      </c>
      <c r="J7" s="520" t="s">
        <v>219</v>
      </c>
      <c r="K7" s="459" t="s">
        <v>220</v>
      </c>
      <c r="L7" s="522" t="s">
        <v>219</v>
      </c>
      <c r="M7" s="455"/>
    </row>
    <row r="8" spans="1:25" ht="7.5" customHeight="1">
      <c r="I8" s="451"/>
      <c r="J8"/>
      <c r="K8"/>
      <c r="L8"/>
      <c r="M8" s="455"/>
    </row>
    <row r="9" spans="1:25" ht="15" customHeight="1">
      <c r="B9" s="722" t="s">
        <v>221</v>
      </c>
      <c r="C9" s="722"/>
      <c r="D9" s="722"/>
      <c r="E9" s="722"/>
      <c r="F9" s="722"/>
      <c r="G9" s="722"/>
      <c r="H9" s="452">
        <v>1101</v>
      </c>
      <c r="I9" s="475"/>
      <c r="J9" s="521"/>
      <c r="K9" s="519"/>
      <c r="L9" s="536"/>
      <c r="M9" s="455"/>
      <c r="O9" s="476">
        <f>IF(_11_01NUM&gt;0,1,0)</f>
        <v>0</v>
      </c>
      <c r="P9" s="476">
        <f>IF(_11_01ETP&gt;0,1,0)</f>
        <v>0</v>
      </c>
      <c r="Q9" s="476">
        <f>IF(O9=P9,1,0)</f>
        <v>1</v>
      </c>
      <c r="S9" s="476">
        <f>IF(J9&gt;0,1,0)</f>
        <v>0</v>
      </c>
      <c r="T9" s="476">
        <f>IF(L9&gt;0,1,0)</f>
        <v>0</v>
      </c>
      <c r="U9" s="476">
        <f>IF(S9=T9,1,0)</f>
        <v>1</v>
      </c>
      <c r="W9" s="476">
        <f>IF(AND($I9=$J9,NOT($K9=L9)),1,0)</f>
        <v>0</v>
      </c>
      <c r="Y9" s="476">
        <f>IF(AND($I9&gt;$J9,$K9&lt;=$L9),1,0)</f>
        <v>0</v>
      </c>
    </row>
    <row r="10" spans="1:25" ht="15" customHeight="1">
      <c r="B10" s="722" t="s">
        <v>222</v>
      </c>
      <c r="C10" s="722"/>
      <c r="D10" s="722"/>
      <c r="E10" s="722"/>
      <c r="F10" s="722"/>
      <c r="G10" s="722"/>
      <c r="H10" s="452">
        <v>1102</v>
      </c>
      <c r="I10" s="475"/>
      <c r="J10" s="521"/>
      <c r="K10" s="519"/>
      <c r="L10" s="536"/>
      <c r="M10" s="455"/>
      <c r="O10" s="476">
        <f>IF(_11_02NUM&gt;0,1,0)</f>
        <v>0</v>
      </c>
      <c r="P10" s="476">
        <f>IF(_11_02ETP&gt;0,1,0)</f>
        <v>0</v>
      </c>
      <c r="Q10" s="476">
        <f>IF(O10=P10,1,0)</f>
        <v>1</v>
      </c>
      <c r="S10" s="476">
        <f t="shared" ref="S10:S13" si="0">IF(J10&gt;0,1,0)</f>
        <v>0</v>
      </c>
      <c r="T10" s="476">
        <f t="shared" ref="T10:T13" si="1">IF(L10&gt;0,1,0)</f>
        <v>0</v>
      </c>
      <c r="U10" s="476">
        <f>IF(S10=T10,1,0)</f>
        <v>1</v>
      </c>
      <c r="W10" s="476">
        <f>IF(AND($I10=$J10,NOT($K10=L10)),1,0)</f>
        <v>0</v>
      </c>
      <c r="Y10" s="476">
        <f>IF(AND($I10&gt;$J10,$K10&lt;=$L10),1,0)</f>
        <v>0</v>
      </c>
    </row>
    <row r="11" spans="1:25" ht="9" customHeight="1">
      <c r="J11"/>
      <c r="K11"/>
      <c r="L11"/>
      <c r="M11" s="455"/>
    </row>
    <row r="12" spans="1:25" ht="15" customHeight="1">
      <c r="B12" s="722" t="s">
        <v>223</v>
      </c>
      <c r="C12" s="722"/>
      <c r="D12" s="722"/>
      <c r="E12" s="722"/>
      <c r="F12" s="722"/>
      <c r="H12" s="452">
        <v>1103</v>
      </c>
      <c r="I12" s="475"/>
      <c r="J12" s="521"/>
      <c r="K12" s="519"/>
      <c r="L12" s="536"/>
      <c r="M12" s="455"/>
      <c r="O12" s="476">
        <f>IF(_11_03NUM&gt;0,1,0)</f>
        <v>0</v>
      </c>
      <c r="P12" s="476">
        <f>IF(_11_03ETP&gt;0,1,0)</f>
        <v>0</v>
      </c>
      <c r="Q12" s="476">
        <f t="shared" ref="Q12:Q13" si="2">IF(O12=P12,1,0)</f>
        <v>1</v>
      </c>
      <c r="S12" s="476">
        <f t="shared" si="0"/>
        <v>0</v>
      </c>
      <c r="T12" s="476">
        <f t="shared" si="1"/>
        <v>0</v>
      </c>
      <c r="U12" s="476">
        <f t="shared" ref="U12:U13" si="3">IF(S12=T12,1,0)</f>
        <v>1</v>
      </c>
      <c r="W12" s="476">
        <f>IF(AND($I12=$J12,NOT($K12=L12)),1,0)</f>
        <v>0</v>
      </c>
      <c r="Y12" s="476">
        <f>IF(AND($I12&gt;$J12,$K12&lt;=$L12),1,0)</f>
        <v>0</v>
      </c>
    </row>
    <row r="13" spans="1:25" ht="15" customHeight="1">
      <c r="B13" s="722" t="s">
        <v>224</v>
      </c>
      <c r="C13" s="722"/>
      <c r="D13" s="722"/>
      <c r="E13" s="722"/>
      <c r="F13" s="722"/>
      <c r="H13" s="452">
        <v>1104</v>
      </c>
      <c r="I13" s="475"/>
      <c r="J13" s="521"/>
      <c r="K13" s="519"/>
      <c r="L13" s="536"/>
      <c r="M13" s="455"/>
      <c r="O13" s="476">
        <f>IF(_11_04NUM&gt;0,1,0)</f>
        <v>0</v>
      </c>
      <c r="P13" s="476">
        <f>IF(_11_04ETP&gt;0,1,0)</f>
        <v>0</v>
      </c>
      <c r="Q13" s="476">
        <f t="shared" si="2"/>
        <v>1</v>
      </c>
      <c r="S13" s="476">
        <f t="shared" si="0"/>
        <v>0</v>
      </c>
      <c r="T13" s="476">
        <f t="shared" si="1"/>
        <v>0</v>
      </c>
      <c r="U13" s="476">
        <f t="shared" si="3"/>
        <v>1</v>
      </c>
      <c r="W13" s="476">
        <f>IF(AND($I13=$J13,NOT($K13=L13)),1,0)</f>
        <v>0</v>
      </c>
      <c r="Y13" s="476">
        <f>IF(AND($I13&gt;$J13,$K13&lt;=$L13),1,0)</f>
        <v>0</v>
      </c>
    </row>
    <row r="14" spans="1:25" ht="6" customHeight="1">
      <c r="J14"/>
      <c r="K14"/>
      <c r="L14"/>
      <c r="M14" s="455"/>
    </row>
    <row r="15" spans="1:25" ht="15" customHeight="1">
      <c r="B15" s="722" t="s">
        <v>225</v>
      </c>
      <c r="C15" s="722"/>
      <c r="D15" s="722"/>
      <c r="E15" s="722"/>
      <c r="F15" s="722"/>
      <c r="H15" s="453">
        <v>1105</v>
      </c>
      <c r="I15" s="471">
        <f>_11_01NUM+_11_02NUM+_11_03NUM+_11_04NUM</f>
        <v>0</v>
      </c>
      <c r="J15" s="471">
        <f>_11_01_NUM_F+_11_02_NUM_F+_11_03_NUM_F+_11_04_NUM_F</f>
        <v>0</v>
      </c>
      <c r="K15" s="472">
        <f>_11_01ETP+_11_02ETP+_11_03ETP+_11_04ETP</f>
        <v>0</v>
      </c>
      <c r="L15" s="472">
        <f>_11_01ETP_F+_11_02ETP_F+_11_03ETP_F+_11_04ETP_F</f>
        <v>0</v>
      </c>
      <c r="M15" s="455"/>
    </row>
    <row r="16" spans="1:25">
      <c r="M16" s="455"/>
    </row>
    <row r="17" spans="2:25" ht="25.5" customHeight="1">
      <c r="I17" s="726" t="s">
        <v>215</v>
      </c>
      <c r="J17" s="727"/>
      <c r="K17" s="726" t="s">
        <v>216</v>
      </c>
      <c r="L17" s="728"/>
      <c r="M17" s="455"/>
    </row>
    <row r="18" spans="2:25" ht="21" customHeight="1">
      <c r="B18" s="718" t="s">
        <v>226</v>
      </c>
      <c r="C18" s="718"/>
      <c r="D18" s="718"/>
      <c r="E18" s="718"/>
      <c r="F18" s="718"/>
      <c r="G18" s="718"/>
      <c r="I18" s="459" t="s">
        <v>218</v>
      </c>
      <c r="J18" s="459" t="s">
        <v>219</v>
      </c>
      <c r="K18" s="459" t="s">
        <v>220</v>
      </c>
      <c r="L18" s="450" t="s">
        <v>219</v>
      </c>
      <c r="M18" s="455"/>
    </row>
    <row r="19" spans="2:25" ht="6.75" customHeight="1">
      <c r="M19" s="455"/>
    </row>
    <row r="20" spans="2:25" ht="12" customHeight="1">
      <c r="B20" s="722" t="s">
        <v>227</v>
      </c>
      <c r="C20" s="722"/>
      <c r="D20" s="722"/>
      <c r="E20" s="722"/>
      <c r="F20" s="722"/>
      <c r="M20" s="455"/>
    </row>
    <row r="21" spans="2:25" ht="21" customHeight="1">
      <c r="B21" s="725" t="s">
        <v>228</v>
      </c>
      <c r="C21" s="725"/>
      <c r="D21" s="725"/>
      <c r="E21" s="725"/>
      <c r="F21" s="725"/>
      <c r="H21" s="452">
        <v>1106</v>
      </c>
      <c r="I21" s="475"/>
      <c r="J21" s="521"/>
      <c r="K21" s="468"/>
      <c r="L21" s="536"/>
      <c r="M21" s="455"/>
      <c r="O21" s="476">
        <f>IF(_11_06NUM&gt;0,1,0)</f>
        <v>0</v>
      </c>
      <c r="P21" s="476">
        <f>IF(_11_06ETP&gt;0,1,0)</f>
        <v>0</v>
      </c>
      <c r="Q21" s="476">
        <f>IF(O21=P21,1,0)</f>
        <v>1</v>
      </c>
      <c r="S21" s="476">
        <f>IF(J21&gt;0,1,0)</f>
        <v>0</v>
      </c>
      <c r="T21" s="476">
        <f>IF(L21&gt;0,1,0)</f>
        <v>0</v>
      </c>
      <c r="U21" s="476">
        <f>IF(S21=T21,1,0)</f>
        <v>1</v>
      </c>
      <c r="W21" s="476">
        <f>IF(AND($I21=$J21,NOT($K21=L21)),1,0)</f>
        <v>0</v>
      </c>
      <c r="Y21" s="476">
        <f>IF(AND($I21&gt;$J21,$K21&lt;=$L21),1,0)</f>
        <v>0</v>
      </c>
    </row>
    <row r="22" spans="2:25" ht="15" customHeight="1">
      <c r="B22" s="729" t="s">
        <v>229</v>
      </c>
      <c r="C22" s="729"/>
      <c r="D22" s="729"/>
      <c r="E22" s="729"/>
      <c r="F22" s="729"/>
      <c r="H22" s="452">
        <v>1107</v>
      </c>
      <c r="I22" s="475"/>
      <c r="J22" s="523"/>
      <c r="K22" s="468"/>
      <c r="L22" s="536"/>
      <c r="M22" s="455"/>
      <c r="O22" s="476">
        <f>IF(_11_07NUM&gt;0,1,0)</f>
        <v>0</v>
      </c>
      <c r="P22" s="476">
        <f>IF(_11_07ETP&gt;0,1,0)</f>
        <v>0</v>
      </c>
      <c r="Q22" s="476">
        <f t="shared" ref="Q22:Q28" si="4">IF(O22=P22,1,0)</f>
        <v>1</v>
      </c>
      <c r="S22" s="476">
        <f t="shared" ref="S22:S23" si="5">IF(J22&gt;0,1,0)</f>
        <v>0</v>
      </c>
      <c r="T22" s="476">
        <f t="shared" ref="T22:T23" si="6">IF(L22&gt;0,1,0)</f>
        <v>0</v>
      </c>
      <c r="U22" s="476">
        <f>IF(S22=T22,1,0)</f>
        <v>1</v>
      </c>
      <c r="W22" s="476">
        <f t="shared" ref="W22:W23" si="7">IF(AND($I22=$J22,NOT($K22=L22)),1,0)</f>
        <v>0</v>
      </c>
      <c r="Y22" s="476">
        <f t="shared" ref="Y22:Y23" si="8">IF(AND($I22&gt;$J22,$K22&lt;=$L22),1,0)</f>
        <v>0</v>
      </c>
    </row>
    <row r="23" spans="2:25" ht="15" customHeight="1">
      <c r="B23" s="729" t="s">
        <v>230</v>
      </c>
      <c r="C23" s="729"/>
      <c r="D23" s="729"/>
      <c r="E23" s="729"/>
      <c r="F23" s="729"/>
      <c r="H23" s="452">
        <v>1108</v>
      </c>
      <c r="I23" s="475"/>
      <c r="J23" s="523"/>
      <c r="K23" s="468"/>
      <c r="L23" s="536"/>
      <c r="M23" s="455"/>
      <c r="O23" s="476">
        <f>IF(_11_08NUM&gt;0,1,0)</f>
        <v>0</v>
      </c>
      <c r="P23" s="476">
        <f>IF(_11_08ETP&gt;0,1,0)</f>
        <v>0</v>
      </c>
      <c r="Q23" s="476">
        <f t="shared" si="4"/>
        <v>1</v>
      </c>
      <c r="S23" s="476">
        <f t="shared" si="5"/>
        <v>0</v>
      </c>
      <c r="T23" s="476">
        <f t="shared" si="6"/>
        <v>0</v>
      </c>
      <c r="U23" s="476">
        <f t="shared" ref="U23" si="9">IF(S23=T23,1,0)</f>
        <v>1</v>
      </c>
      <c r="W23" s="476">
        <f t="shared" si="7"/>
        <v>0</v>
      </c>
      <c r="Y23" s="476">
        <f t="shared" si="8"/>
        <v>0</v>
      </c>
    </row>
    <row r="24" spans="2:25" ht="13.5" customHeight="1">
      <c r="J24" s="463"/>
      <c r="K24"/>
      <c r="L24" s="463"/>
      <c r="M24" s="455"/>
    </row>
    <row r="25" spans="2:25" ht="12" customHeight="1">
      <c r="B25" s="731" t="s">
        <v>231</v>
      </c>
      <c r="C25" s="731"/>
      <c r="D25" s="731"/>
      <c r="E25" s="731"/>
      <c r="F25" s="731"/>
      <c r="J25" s="80"/>
      <c r="K25"/>
      <c r="L25" s="463"/>
      <c r="M25" s="455"/>
    </row>
    <row r="26" spans="2:25" ht="21" customHeight="1">
      <c r="B26" s="725" t="s">
        <v>228</v>
      </c>
      <c r="C26" s="725"/>
      <c r="D26" s="725"/>
      <c r="E26" s="725"/>
      <c r="F26" s="725"/>
      <c r="H26" s="452">
        <v>1109</v>
      </c>
      <c r="I26" s="475"/>
      <c r="J26" s="523"/>
      <c r="K26" s="468"/>
      <c r="L26" s="536"/>
      <c r="M26" s="455"/>
      <c r="O26" s="476">
        <f>IF(_11_09NUM&gt;0,1,0)</f>
        <v>0</v>
      </c>
      <c r="P26" s="476">
        <f>IF(_11_09ETP&gt;0,1,0)</f>
        <v>0</v>
      </c>
      <c r="Q26" s="476">
        <f t="shared" si="4"/>
        <v>1</v>
      </c>
      <c r="S26" s="476">
        <f>IF(J26&gt;0,1,0)</f>
        <v>0</v>
      </c>
      <c r="T26" s="476">
        <f>IF(L26&gt;0,1,0)</f>
        <v>0</v>
      </c>
      <c r="U26" s="476">
        <f>IF(S26=T26,1,0)</f>
        <v>1</v>
      </c>
      <c r="W26" s="476">
        <f t="shared" ref="W26:W28" si="10">IF(AND($I26=$J26,NOT($K26=L26)),1,0)</f>
        <v>0</v>
      </c>
      <c r="Y26" s="476">
        <f t="shared" ref="Y26:Y28" si="11">IF(AND($I26&gt;$J26,$K26&lt;=$L26),1,0)</f>
        <v>0</v>
      </c>
    </row>
    <row r="27" spans="2:25" ht="15" customHeight="1">
      <c r="B27" s="729" t="s">
        <v>229</v>
      </c>
      <c r="C27" s="729"/>
      <c r="D27" s="729"/>
      <c r="E27" s="729"/>
      <c r="F27" s="729"/>
      <c r="H27" s="452">
        <v>1110</v>
      </c>
      <c r="I27" s="475"/>
      <c r="J27" s="521"/>
      <c r="K27" s="468"/>
      <c r="L27" s="536"/>
      <c r="M27" s="455"/>
      <c r="O27" s="476">
        <f>IF(_11_10NUM&gt;0,1,0)</f>
        <v>0</v>
      </c>
      <c r="P27" s="476">
        <f>IF(_11_10ETP&gt;0,1,0)</f>
        <v>0</v>
      </c>
      <c r="Q27" s="476">
        <f>IF(O27=P27,1,0)</f>
        <v>1</v>
      </c>
      <c r="S27" s="476">
        <f t="shared" ref="S27:S28" si="12">IF(J27&gt;0,1,0)</f>
        <v>0</v>
      </c>
      <c r="T27" s="476">
        <f t="shared" ref="T27:T28" si="13">IF(L27&gt;0,1,0)</f>
        <v>0</v>
      </c>
      <c r="U27" s="476">
        <f>IF(S27=T27,1,0)</f>
        <v>1</v>
      </c>
      <c r="W27" s="476">
        <f t="shared" si="10"/>
        <v>0</v>
      </c>
      <c r="Y27" s="476">
        <f t="shared" si="11"/>
        <v>0</v>
      </c>
    </row>
    <row r="28" spans="2:25" ht="15" customHeight="1">
      <c r="B28" s="729" t="s">
        <v>230</v>
      </c>
      <c r="C28" s="729"/>
      <c r="D28" s="729"/>
      <c r="E28" s="729"/>
      <c r="F28" s="729"/>
      <c r="H28" s="452">
        <v>1111</v>
      </c>
      <c r="I28" s="475"/>
      <c r="J28" s="521"/>
      <c r="K28" s="468"/>
      <c r="L28" s="468"/>
      <c r="M28" s="455"/>
      <c r="O28" s="476">
        <f>IF(_11_11NUM&gt;0,1,0)</f>
        <v>0</v>
      </c>
      <c r="P28" s="476">
        <f>IF(_11_11ETP&gt;0,1,0)</f>
        <v>0</v>
      </c>
      <c r="Q28" s="476">
        <f t="shared" si="4"/>
        <v>1</v>
      </c>
      <c r="S28" s="476">
        <f t="shared" si="12"/>
        <v>0</v>
      </c>
      <c r="T28" s="476">
        <f t="shared" si="13"/>
        <v>0</v>
      </c>
      <c r="U28" s="476">
        <f t="shared" ref="U28" si="14">IF(S28=T28,1,0)</f>
        <v>1</v>
      </c>
      <c r="W28" s="476">
        <f t="shared" si="10"/>
        <v>0</v>
      </c>
      <c r="Y28" s="476">
        <f t="shared" si="11"/>
        <v>0</v>
      </c>
    </row>
    <row r="29" spans="2:25" ht="9" customHeight="1">
      <c r="J29"/>
      <c r="L29"/>
      <c r="M29" s="455"/>
    </row>
    <row r="30" spans="2:25" ht="15" customHeight="1">
      <c r="B30" s="732" t="s">
        <v>232</v>
      </c>
      <c r="C30" s="732"/>
      <c r="D30" s="732"/>
      <c r="E30" s="732"/>
      <c r="F30" s="732"/>
      <c r="H30" s="453">
        <v>1112</v>
      </c>
      <c r="I30" s="471">
        <f>_11_06NUM+_11_07NUM+_11_08NUM+_11_09NUM+_11_10NUM+_11_11NUM</f>
        <v>0</v>
      </c>
      <c r="J30" s="471">
        <f>_11_06NUM_F+_11_07_NUM_F+_11_08_NUM_F+_11_09_NUM_F+_11_10_NUM_F+_1111_NUM_F</f>
        <v>0</v>
      </c>
      <c r="K30" s="472">
        <f>_11_06ETP+_11_07ETP+_11_08ETP+_11_09ETP+_11_10ETP+_11_11ETP</f>
        <v>0</v>
      </c>
      <c r="L30" s="472">
        <f>_11_06ETP_F+_11_07ETP_F+_11_08ETP_F+_11_09ETP_F+_11_10ETP_F+_11_11ETP_F</f>
        <v>0</v>
      </c>
      <c r="M30" s="455"/>
    </row>
    <row r="31" spans="2:25" ht="6" customHeight="1">
      <c r="J31"/>
      <c r="L31"/>
      <c r="M31" s="455"/>
    </row>
    <row r="32" spans="2:25" ht="15" customHeight="1">
      <c r="B32" s="732" t="s">
        <v>233</v>
      </c>
      <c r="C32" s="732"/>
      <c r="D32" s="732"/>
      <c r="E32" s="732"/>
      <c r="F32" s="732"/>
      <c r="H32" s="453">
        <v>1113</v>
      </c>
      <c r="I32" s="471">
        <f>_11_05NUM+_11_12NUM</f>
        <v>0</v>
      </c>
      <c r="J32" s="471">
        <f>_11_05_NUM_F+_11_12_NUM_F</f>
        <v>0</v>
      </c>
      <c r="K32" s="472">
        <f>_11_05ETP+_11_12ETP</f>
        <v>0</v>
      </c>
      <c r="L32" s="472">
        <f>_11_05ETP_F+_11_12ETP_F</f>
        <v>0</v>
      </c>
      <c r="M32" s="455"/>
    </row>
    <row r="33" spans="1:13">
      <c r="M33" s="455"/>
    </row>
    <row r="34" spans="1:13">
      <c r="A34" s="456"/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4"/>
    </row>
    <row r="36" spans="1:13" ht="103.5" customHeight="1">
      <c r="A36" s="730" t="s">
        <v>234</v>
      </c>
      <c r="B36" s="730"/>
      <c r="C36" s="730"/>
      <c r="D36" s="730"/>
      <c r="E36" s="730"/>
      <c r="F36" s="730"/>
      <c r="G36" s="730"/>
      <c r="H36" s="730"/>
      <c r="I36" s="730"/>
      <c r="J36" s="730"/>
      <c r="K36" s="730"/>
      <c r="L36" s="730"/>
    </row>
  </sheetData>
  <sheetProtection algorithmName="SHA-512" hashValue="Qg7V4Fm85sAZcpIEhzTW5hmPRnVBM/GVdWcWeq3EjS+LNlimnAUzVHcn1Y6bEwpbucLRUaSpJhCtHVQ9wUJqjg==" saltValue="QXRhOFN58o7Alucvt/wzFg==" spinCount="100000" sheet="1" selectLockedCells="1"/>
  <dataConsolidate/>
  <mergeCells count="23">
    <mergeCell ref="I17:J17"/>
    <mergeCell ref="K17:L17"/>
    <mergeCell ref="B22:F22"/>
    <mergeCell ref="B23:F23"/>
    <mergeCell ref="A36:L36"/>
    <mergeCell ref="B25:F25"/>
    <mergeCell ref="B26:F26"/>
    <mergeCell ref="B27:F27"/>
    <mergeCell ref="B28:F28"/>
    <mergeCell ref="B30:F30"/>
    <mergeCell ref="B32:F32"/>
    <mergeCell ref="B13:F13"/>
    <mergeCell ref="B15:F15"/>
    <mergeCell ref="B18:G18"/>
    <mergeCell ref="B20:F20"/>
    <mergeCell ref="B21:F21"/>
    <mergeCell ref="B7:G7"/>
    <mergeCell ref="A4:M4"/>
    <mergeCell ref="B9:G9"/>
    <mergeCell ref="B10:G10"/>
    <mergeCell ref="B12:F12"/>
    <mergeCell ref="I6:J6"/>
    <mergeCell ref="K6:L6"/>
  </mergeCells>
  <conditionalFormatting sqref="K9:K10 K12:K13 K21:K23 K26:K28">
    <cfRule type="expression" dxfId="161" priority="144">
      <formula>Q9=0</formula>
    </cfRule>
    <cfRule type="expression" dxfId="160" priority="145">
      <formula>K9&gt;I9</formula>
    </cfRule>
  </conditionalFormatting>
  <conditionalFormatting sqref="L9">
    <cfRule type="expression" dxfId="159" priority="25">
      <formula>U9=0</formula>
    </cfRule>
  </conditionalFormatting>
  <conditionalFormatting sqref="L26:L28 L21:L23 L12:L13 L10">
    <cfRule type="expression" dxfId="158" priority="24">
      <formula>U10=0</formula>
    </cfRule>
  </conditionalFormatting>
  <conditionalFormatting sqref="L28">
    <cfRule type="expression" dxfId="157" priority="21">
      <formula>L28&gt;J28</formula>
    </cfRule>
  </conditionalFormatting>
  <conditionalFormatting sqref="K9:L9">
    <cfRule type="expression" dxfId="156" priority="18">
      <formula>OR($W$9,$Y$9)</formula>
    </cfRule>
  </conditionalFormatting>
  <conditionalFormatting sqref="K10:L10">
    <cfRule type="expression" dxfId="155" priority="16">
      <formula>OR($W$10,$Y$10)</formula>
    </cfRule>
  </conditionalFormatting>
  <conditionalFormatting sqref="K12:L12">
    <cfRule type="expression" dxfId="154" priority="5">
      <formula>OR($W$12,$Y$12)</formula>
    </cfRule>
  </conditionalFormatting>
  <conditionalFormatting sqref="K13:L13">
    <cfRule type="expression" dxfId="153" priority="14">
      <formula>OR($W$13,$Y$13)</formula>
    </cfRule>
  </conditionalFormatting>
  <conditionalFormatting sqref="K21:L21">
    <cfRule type="expression" dxfId="152" priority="13">
      <formula>OR($W$21,$Y$21)</formula>
    </cfRule>
  </conditionalFormatting>
  <conditionalFormatting sqref="K22:L22">
    <cfRule type="expression" dxfId="151" priority="12">
      <formula>OR($W$22,$Y$22)</formula>
    </cfRule>
  </conditionalFormatting>
  <conditionalFormatting sqref="K23:L23">
    <cfRule type="expression" dxfId="150" priority="11">
      <formula>OR($W$23,$Y$23)</formula>
    </cfRule>
  </conditionalFormatting>
  <conditionalFormatting sqref="K26:L26">
    <cfRule type="expression" dxfId="149" priority="10">
      <formula>OR($W$26,$Y$26)</formula>
    </cfRule>
  </conditionalFormatting>
  <conditionalFormatting sqref="K27:L27">
    <cfRule type="expression" dxfId="148" priority="9">
      <formula>OR($W$27,$Y$27)</formula>
    </cfRule>
  </conditionalFormatting>
  <conditionalFormatting sqref="K28:L28">
    <cfRule type="expression" dxfId="147" priority="8">
      <formula>OR($W$28,$Y$28)</formula>
    </cfRule>
  </conditionalFormatting>
  <dataValidations count="4">
    <dataValidation type="whole" operator="lessThanOrEqual" showInputMessage="1" showErrorMessage="1" errorTitle="Attenzione" error="Valore non numerico o di cui maggiore del totale" sqref="I21:J23 I9:J10 I12:J13 I26:J28" xr:uid="{00000000-0002-0000-0700-000000000000}">
      <formula1>H9</formula1>
    </dataValidation>
    <dataValidation type="decimal" showInputMessage="1" showErrorMessage="1" errorTitle="ATTENZIONE!" error="L'unità equivalente a tempo pieno non può essere nulla o maggiore del numero di persone!" sqref="K9:K10 K12:K13 K21:K23 K26:K28" xr:uid="{00000000-0002-0000-0700-000001000000}">
      <formula1>0.1</formula1>
      <formula2>I9</formula2>
    </dataValidation>
    <dataValidation type="decimal" showInputMessage="1" showErrorMessage="1" errorTitle="Attenzione" error="L'unità equivalente a tempo pieno non può essere minore di 0.1 o maggiore del numero totale di unità equivalenti tempo pieno!" sqref="L9:L10 L13 L21:L23 L26:L28" xr:uid="{00000000-0002-0000-0700-000002000000}">
      <formula1>0.1</formula1>
      <formula2>K9</formula2>
    </dataValidation>
    <dataValidation type="decimal" showInputMessage="1" showErrorMessage="1" errorTitle="Attenzione" error="L'unità equivalente a tempo pieno non può essere minore di 0.1 o maggiore del numero totale di unità equivalenti tempo pieno" sqref="L12" xr:uid="{00000000-0002-0000-0700-000009000000}">
      <formula1>0.1</formula1>
      <formula2>K12</formula2>
    </dataValidation>
  </dataValidations>
  <pageMargins left="0.7" right="0.7" top="0.75" bottom="0.75" header="0.3" footer="0.3"/>
  <pageSetup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pageSetUpPr fitToPage="1"/>
  </sheetPr>
  <dimension ref="A1:AL38"/>
  <sheetViews>
    <sheetView showGridLines="0" workbookViewId="0">
      <selection activeCell="G10" sqref="G10"/>
    </sheetView>
  </sheetViews>
  <sheetFormatPr defaultRowHeight="12.75"/>
  <cols>
    <col min="1" max="1" width="5" customWidth="1"/>
    <col min="2" max="2" width="6.28515625" customWidth="1"/>
    <col min="3" max="3" width="5.28515625" customWidth="1"/>
    <col min="4" max="4" width="4" customWidth="1"/>
    <col min="5" max="5" width="3.85546875" customWidth="1"/>
    <col min="6" max="6" width="4.7109375" customWidth="1"/>
    <col min="7" max="12" width="11.7109375" customWidth="1"/>
    <col min="13" max="13" width="4.5703125" customWidth="1"/>
    <col min="14" max="18" width="9.140625" style="80"/>
    <col min="19" max="19" width="9.140625" style="80" customWidth="1"/>
    <col min="20" max="30" width="9.140625" style="80"/>
    <col min="31" max="38" width="9.140625" style="3"/>
  </cols>
  <sheetData>
    <row r="1" spans="1:20">
      <c r="A1" s="463"/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</row>
    <row r="2" spans="1:20">
      <c r="A2" s="463"/>
      <c r="B2" s="170"/>
      <c r="C2" s="463"/>
      <c r="D2" s="463"/>
      <c r="E2" s="463"/>
      <c r="F2" s="463"/>
      <c r="G2" s="913"/>
      <c r="H2" s="913"/>
      <c r="I2" s="463"/>
      <c r="J2" s="463"/>
      <c r="K2" s="463"/>
      <c r="L2" s="463"/>
      <c r="M2" s="463"/>
    </row>
    <row r="3" spans="1:20" hidden="1">
      <c r="A3" s="463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</row>
    <row r="4" spans="1:20" ht="27" customHeight="1">
      <c r="A4" s="741" t="s">
        <v>235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222"/>
    </row>
    <row r="5" spans="1:20">
      <c r="A5" s="743"/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223"/>
    </row>
    <row r="6" spans="1:20">
      <c r="A6" s="22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93"/>
    </row>
    <row r="7" spans="1:20">
      <c r="A7" s="735" t="s">
        <v>236</v>
      </c>
      <c r="B7" s="736"/>
      <c r="C7" s="736"/>
      <c r="D7" s="736"/>
      <c r="E7" s="736"/>
      <c r="F7" s="737"/>
      <c r="G7" s="738" t="s">
        <v>227</v>
      </c>
      <c r="H7" s="738"/>
      <c r="I7" s="739" t="s">
        <v>237</v>
      </c>
      <c r="J7" s="740"/>
      <c r="K7" s="739" t="s">
        <v>238</v>
      </c>
      <c r="L7" s="740"/>
      <c r="M7" s="193"/>
    </row>
    <row r="8" spans="1:20">
      <c r="A8" s="735"/>
      <c r="B8" s="736"/>
      <c r="C8" s="736"/>
      <c r="D8" s="736"/>
      <c r="E8" s="736"/>
      <c r="F8" s="737"/>
      <c r="G8" s="86" t="s">
        <v>239</v>
      </c>
      <c r="H8" s="86" t="s">
        <v>240</v>
      </c>
      <c r="I8" s="86" t="s">
        <v>239</v>
      </c>
      <c r="J8" s="86" t="s">
        <v>240</v>
      </c>
      <c r="K8" s="86" t="s">
        <v>239</v>
      </c>
      <c r="L8" s="86" t="s">
        <v>240</v>
      </c>
      <c r="M8" s="193"/>
      <c r="O8" s="80" t="s">
        <v>241</v>
      </c>
      <c r="P8" s="80" t="s">
        <v>242</v>
      </c>
      <c r="Q8" s="80" t="s">
        <v>243</v>
      </c>
      <c r="R8" s="80" t="s">
        <v>244</v>
      </c>
    </row>
    <row r="9" spans="1:20" ht="9.75" customHeight="1">
      <c r="A9" s="107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193"/>
    </row>
    <row r="10" spans="1:20">
      <c r="A10" s="107"/>
      <c r="B10" s="733" t="s">
        <v>245</v>
      </c>
      <c r="C10" s="733"/>
      <c r="D10" s="733"/>
      <c r="E10" s="733"/>
      <c r="F10" s="2">
        <v>1201</v>
      </c>
      <c r="G10" s="225"/>
      <c r="H10" s="225"/>
      <c r="I10" s="225"/>
      <c r="J10" s="225"/>
      <c r="K10" s="225"/>
      <c r="L10" s="225"/>
      <c r="M10" s="193"/>
      <c r="O10" s="80">
        <f>_12_07RM</f>
        <v>0</v>
      </c>
      <c r="P10" s="80">
        <f>_12_07RF</f>
        <v>0</v>
      </c>
      <c r="Q10" s="80">
        <f>_12_07TM+_12_07AM</f>
        <v>0</v>
      </c>
      <c r="R10" s="80">
        <f>_12_07TF+_12_07AF</f>
        <v>0</v>
      </c>
    </row>
    <row r="11" spans="1:20">
      <c r="A11" s="107"/>
      <c r="B11" s="733" t="s">
        <v>246</v>
      </c>
      <c r="C11" s="733"/>
      <c r="D11" s="733"/>
      <c r="E11" s="733"/>
      <c r="F11" s="2">
        <v>1202</v>
      </c>
      <c r="G11" s="225"/>
      <c r="H11" s="225"/>
      <c r="I11" s="225"/>
      <c r="J11" s="225"/>
      <c r="K11" s="225"/>
      <c r="L11" s="225"/>
      <c r="M11" s="193"/>
      <c r="Q11" s="80">
        <f>_12_07TM+_12_07AM</f>
        <v>0</v>
      </c>
      <c r="R11" s="80">
        <f>_12_07TF+_12_07AF</f>
        <v>0</v>
      </c>
    </row>
    <row r="12" spans="1:20">
      <c r="A12" s="107"/>
      <c r="B12" s="733" t="s">
        <v>247</v>
      </c>
      <c r="C12" s="733"/>
      <c r="D12" s="733"/>
      <c r="E12" s="733"/>
      <c r="F12" s="2">
        <v>1203</v>
      </c>
      <c r="G12" s="225"/>
      <c r="H12" s="225"/>
      <c r="I12" s="225"/>
      <c r="J12" s="225"/>
      <c r="K12" s="225"/>
      <c r="L12" s="225"/>
      <c r="M12" s="193"/>
      <c r="Q12" s="80">
        <f>Q11-Q10</f>
        <v>0</v>
      </c>
      <c r="R12" s="80">
        <f>R11-R10</f>
        <v>0</v>
      </c>
    </row>
    <row r="13" spans="1:20">
      <c r="A13" s="107"/>
      <c r="B13" s="733" t="s">
        <v>248</v>
      </c>
      <c r="C13" s="733"/>
      <c r="D13" s="733"/>
      <c r="E13" s="733"/>
      <c r="F13" s="2">
        <v>1204</v>
      </c>
      <c r="G13" s="225"/>
      <c r="H13" s="225"/>
      <c r="I13" s="225"/>
      <c r="J13" s="225"/>
      <c r="K13" s="225"/>
      <c r="L13" s="225"/>
      <c r="M13" s="193"/>
    </row>
    <row r="14" spans="1:20">
      <c r="A14" s="107"/>
      <c r="B14" s="733" t="s">
        <v>249</v>
      </c>
      <c r="C14" s="733"/>
      <c r="D14" s="733"/>
      <c r="E14" s="733"/>
      <c r="F14" s="2">
        <v>1205</v>
      </c>
      <c r="G14" s="225"/>
      <c r="H14" s="225"/>
      <c r="I14" s="225"/>
      <c r="J14" s="225"/>
      <c r="K14" s="225"/>
      <c r="L14" s="225"/>
      <c r="M14" s="193"/>
      <c r="Q14" s="80">
        <f>_12_07TM</f>
        <v>0</v>
      </c>
      <c r="R14" s="80">
        <f>_12_07TF</f>
        <v>0</v>
      </c>
      <c r="S14" s="80">
        <f>_12_07AM</f>
        <v>0</v>
      </c>
      <c r="T14" s="80">
        <f>_12_07AF</f>
        <v>0</v>
      </c>
    </row>
    <row r="15" spans="1:20">
      <c r="A15" s="107"/>
      <c r="B15" s="733" t="s">
        <v>250</v>
      </c>
      <c r="C15" s="733"/>
      <c r="D15" s="733"/>
      <c r="E15" s="733"/>
      <c r="F15" s="2">
        <v>1206</v>
      </c>
      <c r="G15" s="225"/>
      <c r="H15" s="225"/>
      <c r="I15" s="225"/>
      <c r="J15" s="225"/>
      <c r="K15" s="225"/>
      <c r="L15" s="225"/>
      <c r="M15" s="193"/>
      <c r="Q15" s="460" t="s">
        <v>251</v>
      </c>
      <c r="R15" s="460" t="s">
        <v>252</v>
      </c>
      <c r="S15" s="460" t="s">
        <v>253</v>
      </c>
      <c r="T15" s="460" t="s">
        <v>254</v>
      </c>
    </row>
    <row r="16" spans="1:20">
      <c r="A16" s="107"/>
      <c r="B16" s="2"/>
      <c r="C16" s="1"/>
      <c r="D16" s="1"/>
      <c r="E16" s="1"/>
      <c r="F16" s="108"/>
      <c r="G16" s="2"/>
      <c r="H16" s="2"/>
      <c r="I16" s="2"/>
      <c r="J16" s="2"/>
      <c r="K16" s="2"/>
      <c r="L16" s="2"/>
      <c r="M16" s="193"/>
      <c r="Q16" s="460"/>
      <c r="R16" s="460"/>
      <c r="S16" s="460"/>
      <c r="T16" s="460"/>
    </row>
    <row r="17" spans="1:13">
      <c r="A17" s="107"/>
      <c r="B17" s="30" t="s">
        <v>255</v>
      </c>
      <c r="C17" s="1"/>
      <c r="D17" s="1"/>
      <c r="E17" s="1"/>
      <c r="F17" s="2">
        <v>1207</v>
      </c>
      <c r="G17" s="327">
        <f>_12_01RM+_12_02RM+_12_03RM+_12_04RM+_12_05RM+_12_06RM</f>
        <v>0</v>
      </c>
      <c r="H17" s="327">
        <f>_12_01RF+_12_02RF+_12_03RF+_12_04RF+_12_05RF+_12_06RF</f>
        <v>0</v>
      </c>
      <c r="I17" s="327">
        <f>_12_01TM+_12_02TM+_12_03TM+_12_04TM+_12_05TM+_12_06TM</f>
        <v>0</v>
      </c>
      <c r="J17" s="327">
        <f>_12_01TF+_12_02TF+_12_03TF+_12_04TF+_12_05TF+_12_06TF</f>
        <v>0</v>
      </c>
      <c r="K17" s="327">
        <f>_12_01AM+_12_02AM+_12_03AM+_12_04AM+_12_05AM+_12_06AM</f>
        <v>0</v>
      </c>
      <c r="L17" s="327">
        <f>_12_01AF+_12_02AF+_12_03AF+_12_04AF+_12_05AF+_12_06AF</f>
        <v>0</v>
      </c>
      <c r="M17" s="193"/>
    </row>
    <row r="18" spans="1:13" ht="9.75" customHeight="1">
      <c r="A18" s="107"/>
      <c r="B18" s="30"/>
      <c r="C18" s="1"/>
      <c r="D18" s="1"/>
      <c r="E18" s="1"/>
      <c r="F18" s="117"/>
      <c r="G18" s="117"/>
      <c r="H18" s="117"/>
      <c r="I18" s="117"/>
      <c r="J18" s="117"/>
      <c r="K18" s="117"/>
      <c r="L18" s="117"/>
      <c r="M18" s="193"/>
    </row>
    <row r="19" spans="1:13" ht="7.5" customHeight="1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227"/>
    </row>
    <row r="20" spans="1:13">
      <c r="A20" s="308" t="s">
        <v>256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463"/>
    </row>
    <row r="21" spans="1:13">
      <c r="A21" s="463"/>
      <c r="B21" s="463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</row>
    <row r="22" spans="1:13" ht="42.75" customHeight="1">
      <c r="A22" s="741" t="s">
        <v>257</v>
      </c>
      <c r="B22" s="742"/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222"/>
    </row>
    <row r="23" spans="1:13">
      <c r="A23" s="743"/>
      <c r="B23" s="744"/>
      <c r="C23" s="744"/>
      <c r="D23" s="744"/>
      <c r="E23" s="744"/>
      <c r="F23" s="744"/>
      <c r="G23" s="744"/>
      <c r="H23" s="744"/>
      <c r="I23" s="744"/>
      <c r="J23" s="744"/>
      <c r="K23" s="744"/>
      <c r="L23" s="744"/>
      <c r="M23" s="223"/>
    </row>
    <row r="24" spans="1:13">
      <c r="A24" s="22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93"/>
    </row>
    <row r="25" spans="1:13">
      <c r="A25" s="735" t="s">
        <v>258</v>
      </c>
      <c r="B25" s="736"/>
      <c r="C25" s="736"/>
      <c r="D25" s="736"/>
      <c r="E25" s="736"/>
      <c r="F25" s="737"/>
      <c r="G25" s="738" t="s">
        <v>227</v>
      </c>
      <c r="H25" s="738"/>
      <c r="I25" s="739" t="s">
        <v>237</v>
      </c>
      <c r="J25" s="740"/>
      <c r="K25" s="739" t="s">
        <v>238</v>
      </c>
      <c r="L25" s="740"/>
      <c r="M25" s="193"/>
    </row>
    <row r="26" spans="1:13">
      <c r="A26" s="735"/>
      <c r="B26" s="736"/>
      <c r="C26" s="736"/>
      <c r="D26" s="736"/>
      <c r="E26" s="736"/>
      <c r="F26" s="737"/>
      <c r="G26" s="86" t="s">
        <v>239</v>
      </c>
      <c r="H26" s="86" t="s">
        <v>240</v>
      </c>
      <c r="I26" s="86" t="s">
        <v>239</v>
      </c>
      <c r="J26" s="86" t="s">
        <v>240</v>
      </c>
      <c r="K26" s="86" t="s">
        <v>239</v>
      </c>
      <c r="L26" s="86" t="s">
        <v>240</v>
      </c>
      <c r="M26" s="193"/>
    </row>
    <row r="27" spans="1:13">
      <c r="A27" s="107"/>
      <c r="B27" s="1"/>
      <c r="C27" s="1"/>
      <c r="D27" s="1"/>
      <c r="E27" s="1"/>
      <c r="F27" s="1"/>
      <c r="G27" s="2"/>
      <c r="H27" s="2"/>
      <c r="I27" s="2"/>
      <c r="J27" s="2"/>
      <c r="K27" s="2"/>
      <c r="L27" s="2"/>
      <c r="M27" s="193"/>
    </row>
    <row r="28" spans="1:13" ht="15" customHeight="1">
      <c r="A28" s="463"/>
      <c r="B28" s="633" t="s">
        <v>259</v>
      </c>
      <c r="C28" s="633"/>
      <c r="D28" s="633"/>
      <c r="E28" s="633"/>
      <c r="F28" s="2">
        <v>1301</v>
      </c>
      <c r="G28" s="225"/>
      <c r="H28" s="225"/>
      <c r="I28" s="225"/>
      <c r="J28" s="225"/>
      <c r="K28" s="225"/>
      <c r="L28" s="225"/>
      <c r="M28" s="193"/>
    </row>
    <row r="29" spans="1:13">
      <c r="A29" s="463"/>
      <c r="B29" s="633" t="s">
        <v>260</v>
      </c>
      <c r="C29" s="633"/>
      <c r="D29" s="633"/>
      <c r="E29" s="633"/>
      <c r="F29" s="2">
        <v>1302</v>
      </c>
      <c r="G29" s="225"/>
      <c r="H29" s="225"/>
      <c r="I29" s="225"/>
      <c r="J29" s="225"/>
      <c r="K29" s="225"/>
      <c r="L29" s="225"/>
      <c r="M29" s="193"/>
    </row>
    <row r="30" spans="1:13">
      <c r="A30" s="463"/>
      <c r="B30" s="633" t="s">
        <v>261</v>
      </c>
      <c r="C30" s="633"/>
      <c r="D30" s="633"/>
      <c r="E30" s="633"/>
      <c r="F30" s="2">
        <v>1303</v>
      </c>
      <c r="G30" s="225"/>
      <c r="H30" s="225"/>
      <c r="I30" s="225"/>
      <c r="J30" s="225"/>
      <c r="K30" s="225"/>
      <c r="L30" s="225"/>
      <c r="M30" s="193"/>
    </row>
    <row r="31" spans="1:13">
      <c r="A31" s="463"/>
      <c r="B31" s="633" t="s">
        <v>262</v>
      </c>
      <c r="C31" s="633"/>
      <c r="D31" s="633"/>
      <c r="E31" s="633"/>
      <c r="F31" s="2">
        <v>1304</v>
      </c>
      <c r="G31" s="225"/>
      <c r="H31" s="225"/>
      <c r="I31" s="225"/>
      <c r="J31" s="225"/>
      <c r="K31" s="225"/>
      <c r="L31" s="225"/>
      <c r="M31" s="193"/>
    </row>
    <row r="32" spans="1:13">
      <c r="A32" s="463"/>
      <c r="B32" s="633" t="s">
        <v>263</v>
      </c>
      <c r="C32" s="633"/>
      <c r="D32" s="633"/>
      <c r="E32" s="633"/>
      <c r="F32" s="2">
        <v>1305</v>
      </c>
      <c r="G32" s="225"/>
      <c r="H32" s="225"/>
      <c r="I32" s="225"/>
      <c r="J32" s="225"/>
      <c r="K32" s="225"/>
      <c r="L32" s="225"/>
      <c r="M32" s="193"/>
    </row>
    <row r="33" spans="1:13">
      <c r="A33" s="463"/>
      <c r="B33" s="633" t="s">
        <v>264</v>
      </c>
      <c r="C33" s="633"/>
      <c r="D33" s="633"/>
      <c r="E33" s="633"/>
      <c r="F33" s="2">
        <v>1306</v>
      </c>
      <c r="G33" s="225"/>
      <c r="H33" s="225"/>
      <c r="I33" s="225"/>
      <c r="J33" s="225"/>
      <c r="K33" s="225"/>
      <c r="L33" s="225"/>
      <c r="M33" s="193"/>
    </row>
    <row r="34" spans="1:13">
      <c r="A34" s="463"/>
      <c r="B34" s="633" t="s">
        <v>265</v>
      </c>
      <c r="C34" s="633"/>
      <c r="D34" s="633"/>
      <c r="E34" s="633"/>
      <c r="F34" s="2">
        <v>1307</v>
      </c>
      <c r="G34" s="225"/>
      <c r="H34" s="225"/>
      <c r="I34" s="225"/>
      <c r="J34" s="225"/>
      <c r="K34" s="225"/>
      <c r="L34" s="225"/>
      <c r="M34" s="193"/>
    </row>
    <row r="35" spans="1:13">
      <c r="A35" s="107"/>
      <c r="B35" s="2"/>
      <c r="C35" s="1"/>
      <c r="D35" s="1"/>
      <c r="E35" s="1"/>
      <c r="F35" s="108"/>
      <c r="G35" s="2"/>
      <c r="H35" s="2"/>
      <c r="I35" s="2"/>
      <c r="J35" s="2"/>
      <c r="K35" s="2"/>
      <c r="L35" s="2"/>
      <c r="M35" s="193"/>
    </row>
    <row r="36" spans="1:13">
      <c r="A36" s="107"/>
      <c r="B36" s="30" t="s">
        <v>255</v>
      </c>
      <c r="C36" s="1"/>
      <c r="D36" s="1"/>
      <c r="E36" s="1"/>
      <c r="F36" s="30">
        <v>1308</v>
      </c>
      <c r="G36" s="226">
        <f>_13_01RM+_13_02RM+_13_03RM+_13_04RM+_13_05RM+_13_06RM+_13_07_RM</f>
        <v>0</v>
      </c>
      <c r="H36" s="226">
        <f>_13_01RF+_13_02RF+_13_03RF+_13_04RF+_13_05RF+_13_06RF+_13_07_RF</f>
        <v>0</v>
      </c>
      <c r="I36" s="226">
        <f>_13_01TM+_13_02TM+_13_03TM+_13_04TM+_13_05TM+_13_06TM+_13_07_TM</f>
        <v>0</v>
      </c>
      <c r="J36" s="226">
        <f>_13_01TF+_13_02TF+_13_03TF+_13_04TF+_13_05TF+_13_06TF+_13_07_TF</f>
        <v>0</v>
      </c>
      <c r="K36" s="226">
        <f>_13_01AM+_13_02AM+_13_03AM+_13_04AM+_13_05AM+_13_06AM+_13_07_AM</f>
        <v>0</v>
      </c>
      <c r="L36" s="226">
        <f>_13_01AF+_13_02AF+_13_03AF+_13_04AF+_13_05AF+_13_06AF+_13_07_AF</f>
        <v>0</v>
      </c>
      <c r="M36" s="193"/>
    </row>
    <row r="37" spans="1:13">
      <c r="A37" s="107"/>
      <c r="B37" s="30"/>
      <c r="C37" s="1"/>
      <c r="D37" s="1"/>
      <c r="E37" s="463"/>
      <c r="F37" s="117"/>
      <c r="G37" s="117"/>
      <c r="H37" s="117"/>
      <c r="I37" s="117"/>
      <c r="J37" s="117"/>
      <c r="K37" s="117"/>
      <c r="L37" s="117"/>
      <c r="M37" s="193"/>
    </row>
    <row r="38" spans="1:13" ht="15" customHeight="1">
      <c r="A38" s="734" t="s">
        <v>266</v>
      </c>
      <c r="B38" s="734"/>
      <c r="C38" s="734"/>
      <c r="D38" s="734"/>
      <c r="E38" s="734"/>
      <c r="F38" s="734"/>
      <c r="G38" s="734"/>
      <c r="H38" s="734"/>
      <c r="I38" s="734"/>
      <c r="J38" s="734"/>
      <c r="K38" s="734"/>
      <c r="L38" s="734"/>
      <c r="M38" s="734"/>
    </row>
  </sheetData>
  <sheetProtection algorithmName="SHA-512" hashValue="25Ks6PHCPDomWjImtUUag8KDOwP1Q4OiHd+CE7baYEuxWn4OmT8KTY2ASfh6N4fjsKZGhq0D9y2JZ7s+j4LHPQ==" saltValue="nnshjSaa2YRGXVr08pjOPw==" spinCount="100000" sheet="1" selectLockedCells="1"/>
  <mergeCells count="27">
    <mergeCell ref="G2:H2"/>
    <mergeCell ref="A7:F8"/>
    <mergeCell ref="G7:H7"/>
    <mergeCell ref="K7:L7"/>
    <mergeCell ref="B28:E28"/>
    <mergeCell ref="B14:E14"/>
    <mergeCell ref="B15:E15"/>
    <mergeCell ref="A4:L4"/>
    <mergeCell ref="A5:L5"/>
    <mergeCell ref="A22:L22"/>
    <mergeCell ref="A23:L23"/>
    <mergeCell ref="A25:F26"/>
    <mergeCell ref="G25:H25"/>
    <mergeCell ref="I25:J25"/>
    <mergeCell ref="K25:L25"/>
    <mergeCell ref="I7:J7"/>
    <mergeCell ref="B31:E31"/>
    <mergeCell ref="B32:E32"/>
    <mergeCell ref="B29:E29"/>
    <mergeCell ref="A38:M38"/>
    <mergeCell ref="B34:E34"/>
    <mergeCell ref="B33:E33"/>
    <mergeCell ref="B10:E10"/>
    <mergeCell ref="B11:E11"/>
    <mergeCell ref="B12:E12"/>
    <mergeCell ref="B13:E13"/>
    <mergeCell ref="B30:E30"/>
  </mergeCells>
  <conditionalFormatting sqref="G36">
    <cfRule type="cellIs" dxfId="146" priority="14" stopIfTrue="1" operator="greaterThan">
      <formula>$O$10</formula>
    </cfRule>
  </conditionalFormatting>
  <conditionalFormatting sqref="H36">
    <cfRule type="cellIs" dxfId="145" priority="13" stopIfTrue="1" operator="greaterThan">
      <formula>$P$10</formula>
    </cfRule>
  </conditionalFormatting>
  <conditionalFormatting sqref="I36">
    <cfRule type="cellIs" dxfId="144" priority="3" stopIfTrue="1" operator="greaterThan">
      <formula>$Q$14</formula>
    </cfRule>
  </conditionalFormatting>
  <conditionalFormatting sqref="J36">
    <cfRule type="cellIs" dxfId="143" priority="6" stopIfTrue="1" operator="greaterThan">
      <formula>$R$14</formula>
    </cfRule>
  </conditionalFormatting>
  <conditionalFormatting sqref="K36">
    <cfRule type="cellIs" dxfId="142" priority="2" stopIfTrue="1" operator="greaterThan">
      <formula>$S$14</formula>
    </cfRule>
  </conditionalFormatting>
  <conditionalFormatting sqref="L36">
    <cfRule type="cellIs" dxfId="141" priority="1" stopIfTrue="1" operator="greaterThan">
      <formula>$T$14</formula>
    </cfRule>
  </conditionalFormatting>
  <dataValidations count="1">
    <dataValidation type="whole" operator="lessThan" allowBlank="1" showInputMessage="1" showErrorMessage="1" sqref="G10:L15 G28:L34" xr:uid="{00000000-0002-0000-0800-000000000000}">
      <formula1>99999</formula1>
    </dataValidation>
  </dataValidation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F9D68678586F4680FFE5481A67FB31" ma:contentTypeVersion="2" ma:contentTypeDescription="Creare un nuovo documento." ma:contentTypeScope="" ma:versionID="901b8abfa52815358cbe6250b432116e">
  <xsd:schema xmlns:xsd="http://www.w3.org/2001/XMLSchema" xmlns:xs="http://www.w3.org/2001/XMLSchema" xmlns:p="http://schemas.microsoft.com/office/2006/metadata/properties" xmlns:ns2="3e1dbecc-5393-4daa-ac65-6776def5965b" targetNamespace="http://schemas.microsoft.com/office/2006/metadata/properties" ma:root="true" ma:fieldsID="40c3a05ec9302b95d8f1b237aa348771" ns2:_="">
    <xsd:import namespace="3e1dbecc-5393-4daa-ac65-6776def596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dbecc-5393-4daa-ac65-6776def596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4DD638-2EE7-4A30-A80F-6627EA338C38}"/>
</file>

<file path=customXml/itemProps2.xml><?xml version="1.0" encoding="utf-8"?>
<ds:datastoreItem xmlns:ds="http://schemas.openxmlformats.org/officeDocument/2006/customXml" ds:itemID="{1ECF1994-57A0-47A5-89A1-48CE65514FDF}"/>
</file>

<file path=customXml/itemProps3.xml><?xml version="1.0" encoding="utf-8"?>
<ds:datastoreItem xmlns:ds="http://schemas.openxmlformats.org/officeDocument/2006/customXml" ds:itemID="{68827D4A-04C5-4880-AAF6-4A550173BC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ISTAT</dc:creator>
  <cp:keywords/>
  <dc:description/>
  <cp:lastModifiedBy>VENDITTI CATERINA PAOLA</cp:lastModifiedBy>
  <cp:revision/>
  <dcterms:created xsi:type="dcterms:W3CDTF">1999-01-25T21:21:54Z</dcterms:created>
  <dcterms:modified xsi:type="dcterms:W3CDTF">2023-03-20T12:42:48Z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0x010100AEF9D68678586F4680FFE5481A67FB31</vt:lpwstr>
  </property>
</Properties>
</file>